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\Desktop\SILNICE KE HŘIŠTI\"/>
    </mc:Choice>
  </mc:AlternateContent>
  <xr:revisionPtr revIDLastSave="0" documentId="8_{0E4AD495-D5FA-46C1-9E70-0C27A45C0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.01.1 - Komunikace" sheetId="2" r:id="rId2"/>
    <sheet name="SO.01.2 - Odvodnění, VO, ..." sheetId="3" r:id="rId3"/>
    <sheet name="SO.01.3 - Náklady vlivem ..." sheetId="4" r:id="rId4"/>
    <sheet name="VRN - Vedlejší rozpočtové..." sheetId="5" r:id="rId5"/>
    <sheet name="Pokyny pro vyplnění" sheetId="6" r:id="rId6"/>
  </sheets>
  <definedNames>
    <definedName name="_xlnm._FilterDatabase" localSheetId="1" hidden="1">'SO.01.1 - Komunikace'!$C$92:$K$619</definedName>
    <definedName name="_xlnm._FilterDatabase" localSheetId="2" hidden="1">'SO.01.2 - Odvodnění, VO, ...'!$C$98:$K$391</definedName>
    <definedName name="_xlnm._FilterDatabase" localSheetId="3" hidden="1">'SO.01.3 - Náklady vlivem ...'!$C$89:$K$126</definedName>
    <definedName name="_xlnm._FilterDatabase" localSheetId="4" hidden="1">'VRN - Vedlejší rozpočtové...'!$C$89:$K$116</definedName>
    <definedName name="_xlnm.Print_Titles" localSheetId="0">'Rekapitulace stavby'!$52:$52</definedName>
    <definedName name="_xlnm.Print_Titles" localSheetId="1">'SO.01.1 - Komunikace'!$92:$92</definedName>
    <definedName name="_xlnm.Print_Titles" localSheetId="2">'SO.01.2 - Odvodnění, VO, ...'!$98:$98</definedName>
    <definedName name="_xlnm.Print_Titles" localSheetId="3">'SO.01.3 - Náklady vlivem ...'!$89:$89</definedName>
    <definedName name="_xlnm.Print_Titles" localSheetId="4">'VRN - Vedlejší rozpočtové...'!$89:$89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stavby'!$C$42:$AQ$60</definedName>
    <definedName name="_xlnm.Print_Area" localSheetId="1">'SO.01.1 - Komunikace'!$C$4:$J$41,'SO.01.1 - Komunikace'!$C$47:$J$72,'SO.01.1 - Komunikace'!$C$78:$K$619</definedName>
    <definedName name="_xlnm.Print_Area" localSheetId="2">'SO.01.2 - Odvodnění, VO, ...'!$C$4:$J$41,'SO.01.2 - Odvodnění, VO, ...'!$C$47:$J$78,'SO.01.2 - Odvodnění, VO, ...'!$C$84:$K$391</definedName>
    <definedName name="_xlnm.Print_Area" localSheetId="3">'SO.01.3 - Náklady vlivem ...'!$C$4:$J$41,'SO.01.3 - Náklady vlivem ...'!$C$47:$J$69,'SO.01.3 - Náklady vlivem ...'!$C$75:$K$126</definedName>
    <definedName name="_xlnm.Print_Area" localSheetId="4">'VRN - Vedlejší rozpočtové...'!$C$4:$J$41,'VRN - Vedlejší rozpočtové...'!$C$47:$J$69,'VRN - Vedlejší rozpočtové...'!$C$75:$K$116</definedName>
  </definedNames>
  <calcPr calcId="191029"/>
</workbook>
</file>

<file path=xl/calcChain.xml><?xml version="1.0" encoding="utf-8"?>
<calcChain xmlns="http://schemas.openxmlformats.org/spreadsheetml/2006/main">
  <c r="J39" i="5" l="1"/>
  <c r="J38" i="5"/>
  <c r="AY59" i="1"/>
  <c r="J37" i="5"/>
  <c r="AX59" i="1" s="1"/>
  <c r="BI111" i="5"/>
  <c r="BH111" i="5"/>
  <c r="BG111" i="5"/>
  <c r="BF111" i="5"/>
  <c r="T111" i="5"/>
  <c r="T110" i="5"/>
  <c r="R111" i="5"/>
  <c r="R110" i="5" s="1"/>
  <c r="P111" i="5"/>
  <c r="P110" i="5"/>
  <c r="BI103" i="5"/>
  <c r="BH103" i="5"/>
  <c r="BG103" i="5"/>
  <c r="BF103" i="5"/>
  <c r="T103" i="5"/>
  <c r="T102" i="5" s="1"/>
  <c r="R103" i="5"/>
  <c r="R102" i="5"/>
  <c r="P103" i="5"/>
  <c r="P102" i="5" s="1"/>
  <c r="BI98" i="5"/>
  <c r="BH98" i="5"/>
  <c r="BG98" i="5"/>
  <c r="BF98" i="5"/>
  <c r="T98" i="5"/>
  <c r="T97" i="5"/>
  <c r="R98" i="5"/>
  <c r="R97" i="5" s="1"/>
  <c r="P98" i="5"/>
  <c r="P97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J87" i="5"/>
  <c r="J86" i="5"/>
  <c r="F86" i="5"/>
  <c r="F84" i="5"/>
  <c r="E82" i="5"/>
  <c r="J59" i="5"/>
  <c r="J58" i="5"/>
  <c r="F58" i="5"/>
  <c r="F56" i="5"/>
  <c r="E54" i="5"/>
  <c r="J20" i="5"/>
  <c r="E20" i="5"/>
  <c r="F59" i="5" s="1"/>
  <c r="J19" i="5"/>
  <c r="J14" i="5"/>
  <c r="J56" i="5" s="1"/>
  <c r="E7" i="5"/>
  <c r="E50" i="5"/>
  <c r="J39" i="4"/>
  <c r="J38" i="4"/>
  <c r="AY58" i="1" s="1"/>
  <c r="J37" i="4"/>
  <c r="AX58" i="1"/>
  <c r="BI125" i="4"/>
  <c r="BH125" i="4"/>
  <c r="BG125" i="4"/>
  <c r="BF125" i="4"/>
  <c r="T125" i="4"/>
  <c r="T124" i="4" s="1"/>
  <c r="R125" i="4"/>
  <c r="R124" i="4"/>
  <c r="P125" i="4"/>
  <c r="P124" i="4"/>
  <c r="BI122" i="4"/>
  <c r="BH122" i="4"/>
  <c r="BG122" i="4"/>
  <c r="BF122" i="4"/>
  <c r="T122" i="4"/>
  <c r="R122" i="4"/>
  <c r="P122" i="4"/>
  <c r="BI118" i="4"/>
  <c r="BH118" i="4"/>
  <c r="BG118" i="4"/>
  <c r="BF118" i="4"/>
  <c r="T118" i="4"/>
  <c r="R118" i="4"/>
  <c r="P118" i="4"/>
  <c r="BI115" i="4"/>
  <c r="BH115" i="4"/>
  <c r="BG115" i="4"/>
  <c r="BF115" i="4"/>
  <c r="T115" i="4"/>
  <c r="R115" i="4"/>
  <c r="P115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07" i="4"/>
  <c r="BH107" i="4"/>
  <c r="BG107" i="4"/>
  <c r="BF107" i="4"/>
  <c r="T107" i="4"/>
  <c r="R107" i="4"/>
  <c r="P107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97" i="4"/>
  <c r="BH97" i="4"/>
  <c r="BG97" i="4"/>
  <c r="BF97" i="4"/>
  <c r="T97" i="4"/>
  <c r="R97" i="4"/>
  <c r="P97" i="4"/>
  <c r="BI93" i="4"/>
  <c r="BH93" i="4"/>
  <c r="BG93" i="4"/>
  <c r="BF93" i="4"/>
  <c r="T93" i="4"/>
  <c r="T92" i="4"/>
  <c r="R93" i="4"/>
  <c r="R92" i="4" s="1"/>
  <c r="P93" i="4"/>
  <c r="P92" i="4"/>
  <c r="J87" i="4"/>
  <c r="J86" i="4"/>
  <c r="F86" i="4"/>
  <c r="F84" i="4"/>
  <c r="E82" i="4"/>
  <c r="J59" i="4"/>
  <c r="J58" i="4"/>
  <c r="F58" i="4"/>
  <c r="F56" i="4"/>
  <c r="E54" i="4"/>
  <c r="J20" i="4"/>
  <c r="E20" i="4"/>
  <c r="F59" i="4"/>
  <c r="J19" i="4"/>
  <c r="J14" i="4"/>
  <c r="J56" i="4"/>
  <c r="E7" i="4"/>
  <c r="E78" i="4" s="1"/>
  <c r="J39" i="3"/>
  <c r="J38" i="3"/>
  <c r="AY57" i="1"/>
  <c r="J37" i="3"/>
  <c r="AX57" i="1"/>
  <c r="BI388" i="3"/>
  <c r="BH388" i="3"/>
  <c r="BG388" i="3"/>
  <c r="BF388" i="3"/>
  <c r="T388" i="3"/>
  <c r="R388" i="3"/>
  <c r="P388" i="3"/>
  <c r="BI384" i="3"/>
  <c r="BH384" i="3"/>
  <c r="BG384" i="3"/>
  <c r="BF384" i="3"/>
  <c r="T384" i="3"/>
  <c r="R384" i="3"/>
  <c r="P384" i="3"/>
  <c r="BI379" i="3"/>
  <c r="BH379" i="3"/>
  <c r="BG379" i="3"/>
  <c r="BF379" i="3"/>
  <c r="T379" i="3"/>
  <c r="R379" i="3"/>
  <c r="P379" i="3"/>
  <c r="BI376" i="3"/>
  <c r="BH376" i="3"/>
  <c r="BG376" i="3"/>
  <c r="BF376" i="3"/>
  <c r="T376" i="3"/>
  <c r="R376" i="3"/>
  <c r="P376" i="3"/>
  <c r="BI372" i="3"/>
  <c r="BH372" i="3"/>
  <c r="BG372" i="3"/>
  <c r="BF372" i="3"/>
  <c r="T372" i="3"/>
  <c r="R372" i="3"/>
  <c r="P372" i="3"/>
  <c r="BI368" i="3"/>
  <c r="BH368" i="3"/>
  <c r="BG368" i="3"/>
  <c r="BF368" i="3"/>
  <c r="T368" i="3"/>
  <c r="R368" i="3"/>
  <c r="P368" i="3"/>
  <c r="BI367" i="3"/>
  <c r="BH367" i="3"/>
  <c r="BG367" i="3"/>
  <c r="BF367" i="3"/>
  <c r="T367" i="3"/>
  <c r="R367" i="3"/>
  <c r="P367" i="3"/>
  <c r="BI363" i="3"/>
  <c r="BH363" i="3"/>
  <c r="BG363" i="3"/>
  <c r="BF363" i="3"/>
  <c r="T363" i="3"/>
  <c r="R363" i="3"/>
  <c r="P363" i="3"/>
  <c r="BI358" i="3"/>
  <c r="BH358" i="3"/>
  <c r="BG358" i="3"/>
  <c r="BF358" i="3"/>
  <c r="T358" i="3"/>
  <c r="R358" i="3"/>
  <c r="P358" i="3"/>
  <c r="BI354" i="3"/>
  <c r="BH354" i="3"/>
  <c r="BG354" i="3"/>
  <c r="BF354" i="3"/>
  <c r="T354" i="3"/>
  <c r="R354" i="3"/>
  <c r="P354" i="3"/>
  <c r="BI350" i="3"/>
  <c r="BH350" i="3"/>
  <c r="BG350" i="3"/>
  <c r="BF350" i="3"/>
  <c r="T350" i="3"/>
  <c r="T349" i="3" s="1"/>
  <c r="R350" i="3"/>
  <c r="R349" i="3"/>
  <c r="P350" i="3"/>
  <c r="P349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40" i="3"/>
  <c r="BH340" i="3"/>
  <c r="BG340" i="3"/>
  <c r="BF340" i="3"/>
  <c r="T340" i="3"/>
  <c r="R340" i="3"/>
  <c r="P340" i="3"/>
  <c r="BI338" i="3"/>
  <c r="BH338" i="3"/>
  <c r="BG338" i="3"/>
  <c r="BF338" i="3"/>
  <c r="T338" i="3"/>
  <c r="R338" i="3"/>
  <c r="P338" i="3"/>
  <c r="BI333" i="3"/>
  <c r="BH333" i="3"/>
  <c r="BG333" i="3"/>
  <c r="BF333" i="3"/>
  <c r="T333" i="3"/>
  <c r="R333" i="3"/>
  <c r="P333" i="3"/>
  <c r="BI329" i="3"/>
  <c r="BH329" i="3"/>
  <c r="BG329" i="3"/>
  <c r="BF329" i="3"/>
  <c r="T329" i="3"/>
  <c r="R329" i="3"/>
  <c r="P329" i="3"/>
  <c r="BI327" i="3"/>
  <c r="BH327" i="3"/>
  <c r="BG327" i="3"/>
  <c r="BF327" i="3"/>
  <c r="T327" i="3"/>
  <c r="R327" i="3"/>
  <c r="P327" i="3"/>
  <c r="BI325" i="3"/>
  <c r="BH325" i="3"/>
  <c r="BG325" i="3"/>
  <c r="BF325" i="3"/>
  <c r="T325" i="3"/>
  <c r="R325" i="3"/>
  <c r="P325" i="3"/>
  <c r="BI323" i="3"/>
  <c r="BH323" i="3"/>
  <c r="BG323" i="3"/>
  <c r="BF323" i="3"/>
  <c r="T323" i="3"/>
  <c r="R323" i="3"/>
  <c r="P323" i="3"/>
  <c r="BI322" i="3"/>
  <c r="BH322" i="3"/>
  <c r="BG322" i="3"/>
  <c r="BF322" i="3"/>
  <c r="T322" i="3"/>
  <c r="R322" i="3"/>
  <c r="P322" i="3"/>
  <c r="BI321" i="3"/>
  <c r="BH321" i="3"/>
  <c r="BG321" i="3"/>
  <c r="BF321" i="3"/>
  <c r="T321" i="3"/>
  <c r="R321" i="3"/>
  <c r="P321" i="3"/>
  <c r="BI317" i="3"/>
  <c r="BH317" i="3"/>
  <c r="BG317" i="3"/>
  <c r="BF317" i="3"/>
  <c r="T317" i="3"/>
  <c r="R317" i="3"/>
  <c r="P317" i="3"/>
  <c r="BI315" i="3"/>
  <c r="BH315" i="3"/>
  <c r="BG315" i="3"/>
  <c r="BF315" i="3"/>
  <c r="T315" i="3"/>
  <c r="R315" i="3"/>
  <c r="P315" i="3"/>
  <c r="BI313" i="3"/>
  <c r="BH313" i="3"/>
  <c r="BG313" i="3"/>
  <c r="BF313" i="3"/>
  <c r="T313" i="3"/>
  <c r="R313" i="3"/>
  <c r="P313" i="3"/>
  <c r="BI311" i="3"/>
  <c r="BH311" i="3"/>
  <c r="BG311" i="3"/>
  <c r="BF311" i="3"/>
  <c r="T311" i="3"/>
  <c r="R311" i="3"/>
  <c r="P311" i="3"/>
  <c r="BI307" i="3"/>
  <c r="BH307" i="3"/>
  <c r="BG307" i="3"/>
  <c r="BF307" i="3"/>
  <c r="T307" i="3"/>
  <c r="R307" i="3"/>
  <c r="P307" i="3"/>
  <c r="BI304" i="3"/>
  <c r="BH304" i="3"/>
  <c r="BG304" i="3"/>
  <c r="BF304" i="3"/>
  <c r="T304" i="3"/>
  <c r="R304" i="3"/>
  <c r="P304" i="3"/>
  <c r="BI301" i="3"/>
  <c r="BH301" i="3"/>
  <c r="BG301" i="3"/>
  <c r="BF301" i="3"/>
  <c r="T301" i="3"/>
  <c r="R301" i="3"/>
  <c r="P301" i="3"/>
  <c r="BI297" i="3"/>
  <c r="BH297" i="3"/>
  <c r="BG297" i="3"/>
  <c r="BF297" i="3"/>
  <c r="T297" i="3"/>
  <c r="R297" i="3"/>
  <c r="P297" i="3"/>
  <c r="BI296" i="3"/>
  <c r="BH296" i="3"/>
  <c r="BG296" i="3"/>
  <c r="BF296" i="3"/>
  <c r="T296" i="3"/>
  <c r="R296" i="3"/>
  <c r="P296" i="3"/>
  <c r="BI294" i="3"/>
  <c r="BH294" i="3"/>
  <c r="BG294" i="3"/>
  <c r="BF294" i="3"/>
  <c r="T294" i="3"/>
  <c r="R294" i="3"/>
  <c r="P294" i="3"/>
  <c r="BI293" i="3"/>
  <c r="BH293" i="3"/>
  <c r="BG293" i="3"/>
  <c r="BF293" i="3"/>
  <c r="T293" i="3"/>
  <c r="R293" i="3"/>
  <c r="P293" i="3"/>
  <c r="BI291" i="3"/>
  <c r="BH291" i="3"/>
  <c r="BG291" i="3"/>
  <c r="BF291" i="3"/>
  <c r="T291" i="3"/>
  <c r="R291" i="3"/>
  <c r="P291" i="3"/>
  <c r="BI290" i="3"/>
  <c r="BH290" i="3"/>
  <c r="BG290" i="3"/>
  <c r="BF290" i="3"/>
  <c r="T290" i="3"/>
  <c r="R290" i="3"/>
  <c r="P290" i="3"/>
  <c r="BI288" i="3"/>
  <c r="BH288" i="3"/>
  <c r="BG288" i="3"/>
  <c r="BF288" i="3"/>
  <c r="T288" i="3"/>
  <c r="R288" i="3"/>
  <c r="P288" i="3"/>
  <c r="BI287" i="3"/>
  <c r="BH287" i="3"/>
  <c r="BG287" i="3"/>
  <c r="BF287" i="3"/>
  <c r="T287" i="3"/>
  <c r="R287" i="3"/>
  <c r="P287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0" i="3"/>
  <c r="BH280" i="3"/>
  <c r="BG280" i="3"/>
  <c r="BF280" i="3"/>
  <c r="T280" i="3"/>
  <c r="R280" i="3"/>
  <c r="P280" i="3"/>
  <c r="BI278" i="3"/>
  <c r="BH278" i="3"/>
  <c r="BG278" i="3"/>
  <c r="BF278" i="3"/>
  <c r="T278" i="3"/>
  <c r="R278" i="3"/>
  <c r="P278" i="3"/>
  <c r="BI277" i="3"/>
  <c r="BH277" i="3"/>
  <c r="BG277" i="3"/>
  <c r="BF277" i="3"/>
  <c r="T277" i="3"/>
  <c r="R277" i="3"/>
  <c r="P277" i="3"/>
  <c r="BI273" i="3"/>
  <c r="BH273" i="3"/>
  <c r="BG273" i="3"/>
  <c r="BF273" i="3"/>
  <c r="T273" i="3"/>
  <c r="R273" i="3"/>
  <c r="P273" i="3"/>
  <c r="BI272" i="3"/>
  <c r="BH272" i="3"/>
  <c r="BG272" i="3"/>
  <c r="BF272" i="3"/>
  <c r="T272" i="3"/>
  <c r="R272" i="3"/>
  <c r="P272" i="3"/>
  <c r="BI268" i="3"/>
  <c r="BH268" i="3"/>
  <c r="BG268" i="3"/>
  <c r="BF268" i="3"/>
  <c r="T268" i="3"/>
  <c r="R268" i="3"/>
  <c r="P268" i="3"/>
  <c r="BI267" i="3"/>
  <c r="BH267" i="3"/>
  <c r="BG267" i="3"/>
  <c r="BF267" i="3"/>
  <c r="T267" i="3"/>
  <c r="R267" i="3"/>
  <c r="P267" i="3"/>
  <c r="BI263" i="3"/>
  <c r="BH263" i="3"/>
  <c r="BG263" i="3"/>
  <c r="BF263" i="3"/>
  <c r="T263" i="3"/>
  <c r="R263" i="3"/>
  <c r="P263" i="3"/>
  <c r="BI262" i="3"/>
  <c r="BH262" i="3"/>
  <c r="BG262" i="3"/>
  <c r="BF262" i="3"/>
  <c r="T262" i="3"/>
  <c r="R262" i="3"/>
  <c r="P262" i="3"/>
  <c r="BI258" i="3"/>
  <c r="BH258" i="3"/>
  <c r="BG258" i="3"/>
  <c r="BF258" i="3"/>
  <c r="T258" i="3"/>
  <c r="R258" i="3"/>
  <c r="P258" i="3"/>
  <c r="BI254" i="3"/>
  <c r="BH254" i="3"/>
  <c r="BG254" i="3"/>
  <c r="BF254" i="3"/>
  <c r="T254" i="3"/>
  <c r="R254" i="3"/>
  <c r="P254" i="3"/>
  <c r="BI250" i="3"/>
  <c r="BH250" i="3"/>
  <c r="BG250" i="3"/>
  <c r="BF250" i="3"/>
  <c r="T250" i="3"/>
  <c r="R250" i="3"/>
  <c r="P250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4" i="3"/>
  <c r="BH224" i="3"/>
  <c r="BG224" i="3"/>
  <c r="BF224" i="3"/>
  <c r="T224" i="3"/>
  <c r="R224" i="3"/>
  <c r="P224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6" i="3"/>
  <c r="BH216" i="3"/>
  <c r="BG216" i="3"/>
  <c r="BF216" i="3"/>
  <c r="T216" i="3"/>
  <c r="R216" i="3"/>
  <c r="P216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9" i="3"/>
  <c r="BH209" i="3"/>
  <c r="BG209" i="3"/>
  <c r="BF209" i="3"/>
  <c r="T209" i="3"/>
  <c r="R209" i="3"/>
  <c r="P209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0" i="3"/>
  <c r="BH200" i="3"/>
  <c r="BG200" i="3"/>
  <c r="BF200" i="3"/>
  <c r="T200" i="3"/>
  <c r="R200" i="3"/>
  <c r="P200" i="3"/>
  <c r="BI195" i="3"/>
  <c r="BH195" i="3"/>
  <c r="BG195" i="3"/>
  <c r="BF195" i="3"/>
  <c r="T195" i="3"/>
  <c r="R195" i="3"/>
  <c r="P195" i="3"/>
  <c r="BI190" i="3"/>
  <c r="BH190" i="3"/>
  <c r="BG190" i="3"/>
  <c r="BF190" i="3"/>
  <c r="T190" i="3"/>
  <c r="T189" i="3" s="1"/>
  <c r="R190" i="3"/>
  <c r="R189" i="3"/>
  <c r="P190" i="3"/>
  <c r="P189" i="3" s="1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6" i="3"/>
  <c r="BH176" i="3"/>
  <c r="BG176" i="3"/>
  <c r="BF176" i="3"/>
  <c r="T176" i="3"/>
  <c r="R176" i="3"/>
  <c r="P176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R167" i="3"/>
  <c r="P167" i="3"/>
  <c r="BI162" i="3"/>
  <c r="BH162" i="3"/>
  <c r="BG162" i="3"/>
  <c r="BF162" i="3"/>
  <c r="T162" i="3"/>
  <c r="R162" i="3"/>
  <c r="P162" i="3"/>
  <c r="BI158" i="3"/>
  <c r="BH158" i="3"/>
  <c r="BG158" i="3"/>
  <c r="BF158" i="3"/>
  <c r="T158" i="3"/>
  <c r="R158" i="3"/>
  <c r="P158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38" i="3"/>
  <c r="BH138" i="3"/>
  <c r="BG138" i="3"/>
  <c r="BF138" i="3"/>
  <c r="T138" i="3"/>
  <c r="R138" i="3"/>
  <c r="P138" i="3"/>
  <c r="BI132" i="3"/>
  <c r="BH132" i="3"/>
  <c r="BG132" i="3"/>
  <c r="BF132" i="3"/>
  <c r="T132" i="3"/>
  <c r="R132" i="3"/>
  <c r="P132" i="3"/>
  <c r="BI127" i="3"/>
  <c r="BH127" i="3"/>
  <c r="BG127" i="3"/>
  <c r="BF127" i="3"/>
  <c r="T127" i="3"/>
  <c r="R127" i="3"/>
  <c r="P127" i="3"/>
  <c r="BI118" i="3"/>
  <c r="BH118" i="3"/>
  <c r="BG118" i="3"/>
  <c r="BF118" i="3"/>
  <c r="T118" i="3"/>
  <c r="R118" i="3"/>
  <c r="P118" i="3"/>
  <c r="BI112" i="3"/>
  <c r="BH112" i="3"/>
  <c r="BG112" i="3"/>
  <c r="BF112" i="3"/>
  <c r="T112" i="3"/>
  <c r="R112" i="3"/>
  <c r="P112" i="3"/>
  <c r="BI107" i="3"/>
  <c r="BH107" i="3"/>
  <c r="BG107" i="3"/>
  <c r="BF107" i="3"/>
  <c r="T107" i="3"/>
  <c r="R107" i="3"/>
  <c r="P107" i="3"/>
  <c r="BI102" i="3"/>
  <c r="BH102" i="3"/>
  <c r="BG102" i="3"/>
  <c r="BF102" i="3"/>
  <c r="T102" i="3"/>
  <c r="R102" i="3"/>
  <c r="P102" i="3"/>
  <c r="J96" i="3"/>
  <c r="J95" i="3"/>
  <c r="F95" i="3"/>
  <c r="F93" i="3"/>
  <c r="E91" i="3"/>
  <c r="J59" i="3"/>
  <c r="J58" i="3"/>
  <c r="F58" i="3"/>
  <c r="F56" i="3"/>
  <c r="E54" i="3"/>
  <c r="J20" i="3"/>
  <c r="E20" i="3"/>
  <c r="F59" i="3" s="1"/>
  <c r="J19" i="3"/>
  <c r="J14" i="3"/>
  <c r="J56" i="3"/>
  <c r="E7" i="3"/>
  <c r="E50" i="3"/>
  <c r="J39" i="2"/>
  <c r="J38" i="2"/>
  <c r="AY56" i="1" s="1"/>
  <c r="J37" i="2"/>
  <c r="AX56" i="1"/>
  <c r="BI618" i="2"/>
  <c r="BH618" i="2"/>
  <c r="BG618" i="2"/>
  <c r="BF618" i="2"/>
  <c r="T618" i="2"/>
  <c r="R618" i="2"/>
  <c r="P618" i="2"/>
  <c r="BI613" i="2"/>
  <c r="BH613" i="2"/>
  <c r="BG613" i="2"/>
  <c r="BF613" i="2"/>
  <c r="T613" i="2"/>
  <c r="R613" i="2"/>
  <c r="P613" i="2"/>
  <c r="BI609" i="2"/>
  <c r="BH609" i="2"/>
  <c r="BG609" i="2"/>
  <c r="BF609" i="2"/>
  <c r="T609" i="2"/>
  <c r="T608" i="2" s="1"/>
  <c r="R609" i="2"/>
  <c r="R608" i="2" s="1"/>
  <c r="P609" i="2"/>
  <c r="P608" i="2"/>
  <c r="BI604" i="2"/>
  <c r="BH604" i="2"/>
  <c r="BG604" i="2"/>
  <c r="BF604" i="2"/>
  <c r="T604" i="2"/>
  <c r="R604" i="2"/>
  <c r="P604" i="2"/>
  <c r="BI595" i="2"/>
  <c r="BH595" i="2"/>
  <c r="BG595" i="2"/>
  <c r="BF595" i="2"/>
  <c r="T595" i="2"/>
  <c r="R595" i="2"/>
  <c r="P595" i="2"/>
  <c r="BI588" i="2"/>
  <c r="BH588" i="2"/>
  <c r="BG588" i="2"/>
  <c r="BF588" i="2"/>
  <c r="T588" i="2"/>
  <c r="R588" i="2"/>
  <c r="P588" i="2"/>
  <c r="BI585" i="2"/>
  <c r="BH585" i="2"/>
  <c r="BG585" i="2"/>
  <c r="BF585" i="2"/>
  <c r="T585" i="2"/>
  <c r="R585" i="2"/>
  <c r="P585" i="2"/>
  <c r="BI581" i="2"/>
  <c r="BH581" i="2"/>
  <c r="BG581" i="2"/>
  <c r="BF581" i="2"/>
  <c r="T581" i="2"/>
  <c r="R581" i="2"/>
  <c r="P581" i="2"/>
  <c r="BI577" i="2"/>
  <c r="BH577" i="2"/>
  <c r="BG577" i="2"/>
  <c r="BF577" i="2"/>
  <c r="T577" i="2"/>
  <c r="R577" i="2"/>
  <c r="P577" i="2"/>
  <c r="BI566" i="2"/>
  <c r="BH566" i="2"/>
  <c r="BG566" i="2"/>
  <c r="BF566" i="2"/>
  <c r="T566" i="2"/>
  <c r="R566" i="2"/>
  <c r="P566" i="2"/>
  <c r="BI562" i="2"/>
  <c r="BH562" i="2"/>
  <c r="BG562" i="2"/>
  <c r="BF562" i="2"/>
  <c r="T562" i="2"/>
  <c r="R562" i="2"/>
  <c r="P562" i="2"/>
  <c r="BI555" i="2"/>
  <c r="BH555" i="2"/>
  <c r="BG555" i="2"/>
  <c r="BF555" i="2"/>
  <c r="T555" i="2"/>
  <c r="R555" i="2"/>
  <c r="P555" i="2"/>
  <c r="BI549" i="2"/>
  <c r="BH549" i="2"/>
  <c r="BG549" i="2"/>
  <c r="BF549" i="2"/>
  <c r="T549" i="2"/>
  <c r="R549" i="2"/>
  <c r="P549" i="2"/>
  <c r="BI547" i="2"/>
  <c r="BH547" i="2"/>
  <c r="BG547" i="2"/>
  <c r="BF547" i="2"/>
  <c r="T547" i="2"/>
  <c r="R547" i="2"/>
  <c r="P547" i="2"/>
  <c r="BI535" i="2"/>
  <c r="BH535" i="2"/>
  <c r="BG535" i="2"/>
  <c r="BF535" i="2"/>
  <c r="T535" i="2"/>
  <c r="R535" i="2"/>
  <c r="P535" i="2"/>
  <c r="BI527" i="2"/>
  <c r="BH527" i="2"/>
  <c r="BG527" i="2"/>
  <c r="BF527" i="2"/>
  <c r="T527" i="2"/>
  <c r="R527" i="2"/>
  <c r="P527" i="2"/>
  <c r="BI525" i="2"/>
  <c r="BH525" i="2"/>
  <c r="BG525" i="2"/>
  <c r="BF525" i="2"/>
  <c r="T525" i="2"/>
  <c r="R525" i="2"/>
  <c r="P525" i="2"/>
  <c r="BI521" i="2"/>
  <c r="BH521" i="2"/>
  <c r="BG521" i="2"/>
  <c r="BF521" i="2"/>
  <c r="T521" i="2"/>
  <c r="R521" i="2"/>
  <c r="P521" i="2"/>
  <c r="BI519" i="2"/>
  <c r="BH519" i="2"/>
  <c r="BG519" i="2"/>
  <c r="BF519" i="2"/>
  <c r="T519" i="2"/>
  <c r="R519" i="2"/>
  <c r="P519" i="2"/>
  <c r="BI514" i="2"/>
  <c r="BH514" i="2"/>
  <c r="BG514" i="2"/>
  <c r="BF514" i="2"/>
  <c r="T514" i="2"/>
  <c r="R514" i="2"/>
  <c r="P514" i="2"/>
  <c r="BI509" i="2"/>
  <c r="BH509" i="2"/>
  <c r="BG509" i="2"/>
  <c r="BF509" i="2"/>
  <c r="T509" i="2"/>
  <c r="R509" i="2"/>
  <c r="P509" i="2"/>
  <c r="BI507" i="2"/>
  <c r="BH507" i="2"/>
  <c r="BG507" i="2"/>
  <c r="BF507" i="2"/>
  <c r="T507" i="2"/>
  <c r="R507" i="2"/>
  <c r="P507" i="2"/>
  <c r="BI505" i="2"/>
  <c r="BH505" i="2"/>
  <c r="BG505" i="2"/>
  <c r="BF505" i="2"/>
  <c r="T505" i="2"/>
  <c r="R505" i="2"/>
  <c r="P505" i="2"/>
  <c r="BI497" i="2"/>
  <c r="BH497" i="2"/>
  <c r="BG497" i="2"/>
  <c r="BF497" i="2"/>
  <c r="T497" i="2"/>
  <c r="R497" i="2"/>
  <c r="P497" i="2"/>
  <c r="BI495" i="2"/>
  <c r="BH495" i="2"/>
  <c r="BG495" i="2"/>
  <c r="BF495" i="2"/>
  <c r="T495" i="2"/>
  <c r="R495" i="2"/>
  <c r="P495" i="2"/>
  <c r="BI490" i="2"/>
  <c r="BH490" i="2"/>
  <c r="BG490" i="2"/>
  <c r="BF490" i="2"/>
  <c r="T490" i="2"/>
  <c r="R490" i="2"/>
  <c r="P490" i="2"/>
  <c r="BI486" i="2"/>
  <c r="BH486" i="2"/>
  <c r="BG486" i="2"/>
  <c r="BF486" i="2"/>
  <c r="T486" i="2"/>
  <c r="R486" i="2"/>
  <c r="P486" i="2"/>
  <c r="BI483" i="2"/>
  <c r="BH483" i="2"/>
  <c r="BG483" i="2"/>
  <c r="BF483" i="2"/>
  <c r="T483" i="2"/>
  <c r="R483" i="2"/>
  <c r="P483" i="2"/>
  <c r="BI478" i="2"/>
  <c r="BH478" i="2"/>
  <c r="BG478" i="2"/>
  <c r="BF478" i="2"/>
  <c r="T478" i="2"/>
  <c r="R478" i="2"/>
  <c r="P478" i="2"/>
  <c r="BI473" i="2"/>
  <c r="BH473" i="2"/>
  <c r="BG473" i="2"/>
  <c r="BF473" i="2"/>
  <c r="T473" i="2"/>
  <c r="R473" i="2"/>
  <c r="P473" i="2"/>
  <c r="BI468" i="2"/>
  <c r="BH468" i="2"/>
  <c r="BG468" i="2"/>
  <c r="BF468" i="2"/>
  <c r="T468" i="2"/>
  <c r="R468" i="2"/>
  <c r="P468" i="2"/>
  <c r="BI463" i="2"/>
  <c r="BH463" i="2"/>
  <c r="BG463" i="2"/>
  <c r="BF463" i="2"/>
  <c r="T463" i="2"/>
  <c r="R463" i="2"/>
  <c r="P463" i="2"/>
  <c r="BI458" i="2"/>
  <c r="BH458" i="2"/>
  <c r="BG458" i="2"/>
  <c r="BF458" i="2"/>
  <c r="T458" i="2"/>
  <c r="R458" i="2"/>
  <c r="P458" i="2"/>
  <c r="BI453" i="2"/>
  <c r="BH453" i="2"/>
  <c r="BG453" i="2"/>
  <c r="BF453" i="2"/>
  <c r="T453" i="2"/>
  <c r="R453" i="2"/>
  <c r="P453" i="2"/>
  <c r="BI448" i="2"/>
  <c r="BH448" i="2"/>
  <c r="BG448" i="2"/>
  <c r="BF448" i="2"/>
  <c r="T448" i="2"/>
  <c r="R448" i="2"/>
  <c r="P448" i="2"/>
  <c r="BI443" i="2"/>
  <c r="BH443" i="2"/>
  <c r="BG443" i="2"/>
  <c r="BF443" i="2"/>
  <c r="T443" i="2"/>
  <c r="R443" i="2"/>
  <c r="P443" i="2"/>
  <c r="BI442" i="2"/>
  <c r="BH442" i="2"/>
  <c r="BG442" i="2"/>
  <c r="BF442" i="2"/>
  <c r="T442" i="2"/>
  <c r="R442" i="2"/>
  <c r="P442" i="2"/>
  <c r="BI435" i="2"/>
  <c r="BH435" i="2"/>
  <c r="BG435" i="2"/>
  <c r="BF435" i="2"/>
  <c r="T435" i="2"/>
  <c r="R435" i="2"/>
  <c r="P435" i="2"/>
  <c r="BI434" i="2"/>
  <c r="BH434" i="2"/>
  <c r="BG434" i="2"/>
  <c r="BF434" i="2"/>
  <c r="T434" i="2"/>
  <c r="R434" i="2"/>
  <c r="P434" i="2"/>
  <c r="BI430" i="2"/>
  <c r="BH430" i="2"/>
  <c r="BG430" i="2"/>
  <c r="BF430" i="2"/>
  <c r="T430" i="2"/>
  <c r="R430" i="2"/>
  <c r="P430" i="2"/>
  <c r="BI429" i="2"/>
  <c r="BH429" i="2"/>
  <c r="BG429" i="2"/>
  <c r="BF429" i="2"/>
  <c r="T429" i="2"/>
  <c r="R429" i="2"/>
  <c r="P429" i="2"/>
  <c r="BI425" i="2"/>
  <c r="BH425" i="2"/>
  <c r="BG425" i="2"/>
  <c r="BF425" i="2"/>
  <c r="T425" i="2"/>
  <c r="R425" i="2"/>
  <c r="P425" i="2"/>
  <c r="BI424" i="2"/>
  <c r="BH424" i="2"/>
  <c r="BG424" i="2"/>
  <c r="BF424" i="2"/>
  <c r="T424" i="2"/>
  <c r="R424" i="2"/>
  <c r="P424" i="2"/>
  <c r="BI423" i="2"/>
  <c r="BH423" i="2"/>
  <c r="BG423" i="2"/>
  <c r="BF423" i="2"/>
  <c r="T423" i="2"/>
  <c r="R423" i="2"/>
  <c r="P423" i="2"/>
  <c r="BI422" i="2"/>
  <c r="BH422" i="2"/>
  <c r="BG422" i="2"/>
  <c r="BF422" i="2"/>
  <c r="T422" i="2"/>
  <c r="R422" i="2"/>
  <c r="P422" i="2"/>
  <c r="BI413" i="2"/>
  <c r="BH413" i="2"/>
  <c r="BG413" i="2"/>
  <c r="BF413" i="2"/>
  <c r="T413" i="2"/>
  <c r="R413" i="2"/>
  <c r="P413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5" i="2"/>
  <c r="BH395" i="2"/>
  <c r="BG395" i="2"/>
  <c r="BF395" i="2"/>
  <c r="T395" i="2"/>
  <c r="R395" i="2"/>
  <c r="P395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4" i="2"/>
  <c r="BH384" i="2"/>
  <c r="BG384" i="2"/>
  <c r="BF384" i="2"/>
  <c r="T384" i="2"/>
  <c r="R384" i="2"/>
  <c r="P384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6" i="2"/>
  <c r="BH366" i="2"/>
  <c r="BG366" i="2"/>
  <c r="BF366" i="2"/>
  <c r="T366" i="2"/>
  <c r="R366" i="2"/>
  <c r="P366" i="2"/>
  <c r="BI364" i="2"/>
  <c r="BH364" i="2"/>
  <c r="BG364" i="2"/>
  <c r="BF364" i="2"/>
  <c r="T364" i="2"/>
  <c r="R364" i="2"/>
  <c r="P364" i="2"/>
  <c r="BI359" i="2"/>
  <c r="BH359" i="2"/>
  <c r="BG359" i="2"/>
  <c r="BF359" i="2"/>
  <c r="T359" i="2"/>
  <c r="R359" i="2"/>
  <c r="P359" i="2"/>
  <c r="BI350" i="2"/>
  <c r="BH350" i="2"/>
  <c r="BG350" i="2"/>
  <c r="BF350" i="2"/>
  <c r="T350" i="2"/>
  <c r="R350" i="2"/>
  <c r="P350" i="2"/>
  <c r="BI341" i="2"/>
  <c r="BH341" i="2"/>
  <c r="BG341" i="2"/>
  <c r="BF341" i="2"/>
  <c r="T341" i="2"/>
  <c r="R341" i="2"/>
  <c r="P341" i="2"/>
  <c r="BI332" i="2"/>
  <c r="BH332" i="2"/>
  <c r="BG332" i="2"/>
  <c r="BF332" i="2"/>
  <c r="T332" i="2"/>
  <c r="R332" i="2"/>
  <c r="P332" i="2"/>
  <c r="BI327" i="2"/>
  <c r="BH327" i="2"/>
  <c r="BG327" i="2"/>
  <c r="BF327" i="2"/>
  <c r="T327" i="2"/>
  <c r="R327" i="2"/>
  <c r="P327" i="2"/>
  <c r="BI322" i="2"/>
  <c r="BH322" i="2"/>
  <c r="BG322" i="2"/>
  <c r="BF322" i="2"/>
  <c r="T322" i="2"/>
  <c r="R322" i="2"/>
  <c r="P322" i="2"/>
  <c r="BI313" i="2"/>
  <c r="BH313" i="2"/>
  <c r="BG313" i="2"/>
  <c r="BF313" i="2"/>
  <c r="T313" i="2"/>
  <c r="R313" i="2"/>
  <c r="P313" i="2"/>
  <c r="BI308" i="2"/>
  <c r="BH308" i="2"/>
  <c r="BG308" i="2"/>
  <c r="BF308" i="2"/>
  <c r="T308" i="2"/>
  <c r="R308" i="2"/>
  <c r="P308" i="2"/>
  <c r="BI303" i="2"/>
  <c r="BH303" i="2"/>
  <c r="BG303" i="2"/>
  <c r="BF303" i="2"/>
  <c r="T303" i="2"/>
  <c r="R303" i="2"/>
  <c r="P303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5" i="2"/>
  <c r="BH265" i="2"/>
  <c r="BG265" i="2"/>
  <c r="BF265" i="2"/>
  <c r="T265" i="2"/>
  <c r="R265" i="2"/>
  <c r="P265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0" i="2"/>
  <c r="BH240" i="2"/>
  <c r="BG240" i="2"/>
  <c r="BF240" i="2"/>
  <c r="T240" i="2"/>
  <c r="R240" i="2"/>
  <c r="P240" i="2"/>
  <c r="BI231" i="2"/>
  <c r="BH231" i="2"/>
  <c r="BG231" i="2"/>
  <c r="BF231" i="2"/>
  <c r="T231" i="2"/>
  <c r="R231" i="2"/>
  <c r="P231" i="2"/>
  <c r="BI226" i="2"/>
  <c r="BH226" i="2"/>
  <c r="BG226" i="2"/>
  <c r="BF226" i="2"/>
  <c r="T226" i="2"/>
  <c r="R226" i="2"/>
  <c r="P226" i="2"/>
  <c r="BI207" i="2"/>
  <c r="BH207" i="2"/>
  <c r="BG207" i="2"/>
  <c r="BF207" i="2"/>
  <c r="T207" i="2"/>
  <c r="R207" i="2"/>
  <c r="P207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59" i="2"/>
  <c r="BH159" i="2"/>
  <c r="BG159" i="2"/>
  <c r="BF159" i="2"/>
  <c r="T159" i="2"/>
  <c r="R159" i="2"/>
  <c r="P159" i="2"/>
  <c r="BI151" i="2"/>
  <c r="BH151" i="2"/>
  <c r="BG151" i="2"/>
  <c r="BF151" i="2"/>
  <c r="T151" i="2"/>
  <c r="R151" i="2"/>
  <c r="P151" i="2"/>
  <c r="BI146" i="2"/>
  <c r="BH146" i="2"/>
  <c r="BG146" i="2"/>
  <c r="BF146" i="2"/>
  <c r="T146" i="2"/>
  <c r="R146" i="2"/>
  <c r="P146" i="2"/>
  <c r="BI141" i="2"/>
  <c r="BH141" i="2"/>
  <c r="BG141" i="2"/>
  <c r="BF141" i="2"/>
  <c r="T141" i="2"/>
  <c r="R141" i="2"/>
  <c r="P141" i="2"/>
  <c r="BI135" i="2"/>
  <c r="BH135" i="2"/>
  <c r="BG135" i="2"/>
  <c r="BF135" i="2"/>
  <c r="T135" i="2"/>
  <c r="R135" i="2"/>
  <c r="P135" i="2"/>
  <c r="BI130" i="2"/>
  <c r="BH130" i="2"/>
  <c r="BG130" i="2"/>
  <c r="BF130" i="2"/>
  <c r="T130" i="2"/>
  <c r="R130" i="2"/>
  <c r="P130" i="2"/>
  <c r="BI125" i="2"/>
  <c r="BH125" i="2"/>
  <c r="BG125" i="2"/>
  <c r="BF125" i="2"/>
  <c r="T125" i="2"/>
  <c r="R125" i="2"/>
  <c r="P125" i="2"/>
  <c r="BI120" i="2"/>
  <c r="BH120" i="2"/>
  <c r="BG120" i="2"/>
  <c r="BF120" i="2"/>
  <c r="T120" i="2"/>
  <c r="R120" i="2"/>
  <c r="P120" i="2"/>
  <c r="BI115" i="2"/>
  <c r="BH115" i="2"/>
  <c r="BG115" i="2"/>
  <c r="BF115" i="2"/>
  <c r="T115" i="2"/>
  <c r="R115" i="2"/>
  <c r="P115" i="2"/>
  <c r="BI111" i="2"/>
  <c r="BH111" i="2"/>
  <c r="BG111" i="2"/>
  <c r="BF111" i="2"/>
  <c r="T111" i="2"/>
  <c r="R111" i="2"/>
  <c r="P111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J90" i="2"/>
  <c r="J89" i="2"/>
  <c r="F89" i="2"/>
  <c r="F87" i="2"/>
  <c r="E85" i="2"/>
  <c r="J59" i="2"/>
  <c r="J58" i="2"/>
  <c r="F58" i="2"/>
  <c r="F56" i="2"/>
  <c r="E54" i="2"/>
  <c r="J20" i="2"/>
  <c r="E20" i="2"/>
  <c r="F90" i="2"/>
  <c r="J19" i="2"/>
  <c r="J14" i="2"/>
  <c r="J87" i="2" s="1"/>
  <c r="E7" i="2"/>
  <c r="E50" i="2"/>
  <c r="L50" i="1"/>
  <c r="AM50" i="1"/>
  <c r="AM49" i="1"/>
  <c r="L49" i="1"/>
  <c r="AM47" i="1"/>
  <c r="L47" i="1"/>
  <c r="L45" i="1"/>
  <c r="L44" i="1"/>
  <c r="BK613" i="2"/>
  <c r="J130" i="2"/>
  <c r="AS55" i="1"/>
  <c r="BK358" i="3"/>
  <c r="J224" i="3"/>
  <c r="BK125" i="2"/>
  <c r="BK141" i="2"/>
  <c r="BK254" i="2"/>
  <c r="BK377" i="2"/>
  <c r="J363" i="3"/>
  <c r="J200" i="3"/>
  <c r="J293" i="3"/>
  <c r="J230" i="3"/>
  <c r="J118" i="3"/>
  <c r="J294" i="3"/>
  <c r="J338" i="3"/>
  <c r="J101" i="4"/>
  <c r="BK395" i="2"/>
  <c r="J509" i="2"/>
  <c r="J519" i="2"/>
  <c r="J371" i="2"/>
  <c r="J327" i="2"/>
  <c r="BK535" i="2"/>
  <c r="J588" i="2"/>
  <c r="J423" i="2"/>
  <c r="BK259" i="2"/>
  <c r="BK366" i="2"/>
  <c r="J388" i="3"/>
  <c r="J183" i="3"/>
  <c r="BK170" i="3"/>
  <c r="BK267" i="3"/>
  <c r="J254" i="2"/>
  <c r="BK473" i="2"/>
  <c r="J473" i="2"/>
  <c r="BK313" i="2"/>
  <c r="J297" i="3"/>
  <c r="BK167" i="3"/>
  <c r="J158" i="3"/>
  <c r="BK101" i="4"/>
  <c r="BK290" i="3"/>
  <c r="BK514" i="2"/>
  <c r="BK332" i="2"/>
  <c r="J308" i="2"/>
  <c r="BK178" i="2"/>
  <c r="BK372" i="3"/>
  <c r="BK287" i="3"/>
  <c r="J343" i="3"/>
  <c r="J111" i="4"/>
  <c r="BK448" i="2"/>
  <c r="J566" i="2"/>
  <c r="J483" i="2"/>
  <c r="BK468" i="2"/>
  <c r="J364" i="2"/>
  <c r="J287" i="3"/>
  <c r="J147" i="3"/>
  <c r="J226" i="3"/>
  <c r="BK322" i="3"/>
  <c r="BK118" i="4"/>
  <c r="J391" i="2"/>
  <c r="J216" i="3"/>
  <c r="BK307" i="3"/>
  <c r="J254" i="3"/>
  <c r="J98" i="5"/>
  <c r="BK618" i="2"/>
  <c r="BK478" i="2"/>
  <c r="J525" i="2"/>
  <c r="BK120" i="2"/>
  <c r="J111" i="2"/>
  <c r="J141" i="2"/>
  <c r="BK102" i="3"/>
  <c r="BK338" i="3"/>
  <c r="J323" i="3"/>
  <c r="J115" i="4"/>
  <c r="J425" i="2"/>
  <c r="BK555" i="2"/>
  <c r="J448" i="2"/>
  <c r="BK186" i="2"/>
  <c r="J296" i="3"/>
  <c r="BK294" i="3"/>
  <c r="BK230" i="3"/>
  <c r="BK97" i="4"/>
  <c r="BK303" i="2"/>
  <c r="BK384" i="3"/>
  <c r="J239" i="3"/>
  <c r="J354" i="3"/>
  <c r="BK112" i="3"/>
  <c r="BK111" i="4"/>
  <c r="BK443" i="2"/>
  <c r="J240" i="2"/>
  <c r="BK495" i="2"/>
  <c r="BK521" i="2"/>
  <c r="J193" i="2"/>
  <c r="J259" i="2"/>
  <c r="BK224" i="3"/>
  <c r="BK313" i="3"/>
  <c r="BK242" i="3"/>
  <c r="J262" i="3"/>
  <c r="J107" i="4"/>
  <c r="J595" i="2"/>
  <c r="J399" i="2"/>
  <c r="J278" i="2"/>
  <c r="J443" i="2"/>
  <c r="BK367" i="3"/>
  <c r="J170" i="3"/>
  <c r="J208" i="3"/>
  <c r="J107" i="3"/>
  <c r="BK135" i="2"/>
  <c r="J478" i="2"/>
  <c r="BK595" i="2"/>
  <c r="BK151" i="2"/>
  <c r="J270" i="2"/>
  <c r="BK247" i="2"/>
  <c r="BK265" i="2"/>
  <c r="BK243" i="3"/>
  <c r="J127" i="3"/>
  <c r="BK311" i="3"/>
  <c r="J181" i="3"/>
  <c r="BK413" i="2"/>
  <c r="J408" i="2"/>
  <c r="BK308" i="2"/>
  <c r="BK106" i="2"/>
  <c r="BK408" i="2"/>
  <c r="BK323" i="3"/>
  <c r="BK127" i="3"/>
  <c r="BK343" i="3"/>
  <c r="BK301" i="3"/>
  <c r="J222" i="3"/>
  <c r="BK93" i="5"/>
  <c r="J122" i="4"/>
  <c r="BK486" i="2"/>
  <c r="J585" i="2"/>
  <c r="BK198" i="2"/>
  <c r="J430" i="2"/>
  <c r="J200" i="2"/>
  <c r="BK207" i="2"/>
  <c r="J263" i="3"/>
  <c r="J290" i="3"/>
  <c r="BK291" i="3"/>
  <c r="J125" i="4"/>
  <c r="BK527" i="2"/>
  <c r="J507" i="2"/>
  <c r="J422" i="2"/>
  <c r="BK399" i="2"/>
  <c r="BK231" i="2"/>
  <c r="J209" i="3"/>
  <c r="J138" i="3"/>
  <c r="J329" i="3"/>
  <c r="BK183" i="3"/>
  <c r="J111" i="5"/>
  <c r="J332" i="2"/>
  <c r="BK350" i="3"/>
  <c r="J321" i="3"/>
  <c r="BK284" i="3"/>
  <c r="J228" i="3"/>
  <c r="BK111" i="5"/>
  <c r="BK581" i="2"/>
  <c r="BK566" i="2"/>
  <c r="BK585" i="2"/>
  <c r="BK146" i="2"/>
  <c r="J389" i="2"/>
  <c r="BK341" i="2"/>
  <c r="BK263" i="3"/>
  <c r="J220" i="3"/>
  <c r="J368" i="3"/>
  <c r="J176" i="3"/>
  <c r="BK98" i="5"/>
  <c r="J322" i="2"/>
  <c r="J169" i="2"/>
  <c r="BK384" i="2"/>
  <c r="BK96" i="2"/>
  <c r="J159" i="2"/>
  <c r="BK368" i="3"/>
  <c r="J340" i="3"/>
  <c r="J162" i="3"/>
  <c r="J93" i="5"/>
  <c r="BK379" i="2"/>
  <c r="J341" i="2"/>
  <c r="J359" i="2"/>
  <c r="BK340" i="3"/>
  <c r="J132" i="3"/>
  <c r="BK220" i="3"/>
  <c r="J285" i="3"/>
  <c r="BK325" i="3"/>
  <c r="J604" i="2"/>
  <c r="J613" i="2"/>
  <c r="BK483" i="2"/>
  <c r="J395" i="2"/>
  <c r="BK364" i="2"/>
  <c r="BK278" i="2"/>
  <c r="J167" i="3"/>
  <c r="BK207" i="3"/>
  <c r="BK132" i="3"/>
  <c r="BK125" i="4"/>
  <c r="J521" i="2"/>
  <c r="J261" i="2"/>
  <c r="J350" i="2"/>
  <c r="BK258" i="3"/>
  <c r="BK346" i="3"/>
  <c r="J246" i="3"/>
  <c r="BK103" i="5"/>
  <c r="BK212" i="3"/>
  <c r="J463" i="2"/>
  <c r="BK391" i="2"/>
  <c r="J490" i="2"/>
  <c r="J151" i="2"/>
  <c r="BK371" i="2"/>
  <c r="BK297" i="3"/>
  <c r="J150" i="3"/>
  <c r="J258" i="3"/>
  <c r="J307" i="3"/>
  <c r="J95" i="5"/>
  <c r="J609" i="2"/>
  <c r="J146" i="2"/>
  <c r="J401" i="2"/>
  <c r="BK193" i="2"/>
  <c r="J535" i="2"/>
  <c r="J303" i="2"/>
  <c r="BK261" i="2"/>
  <c r="J377" i="2"/>
  <c r="BK252" i="2"/>
  <c r="J333" i="3"/>
  <c r="BK229" i="3"/>
  <c r="BK226" i="3"/>
  <c r="BK176" i="3"/>
  <c r="BK277" i="3"/>
  <c r="J562" i="2"/>
  <c r="BK273" i="2"/>
  <c r="J245" i="2"/>
  <c r="J115" i="2"/>
  <c r="J311" i="3"/>
  <c r="BK152" i="3"/>
  <c r="BK216" i="3"/>
  <c r="BK107" i="4"/>
  <c r="J207" i="3"/>
  <c r="BK103" i="4"/>
  <c r="J618" i="2"/>
  <c r="J178" i="2"/>
  <c r="BK130" i="2"/>
  <c r="BK389" i="2"/>
  <c r="J101" i="2"/>
  <c r="J280" i="2"/>
  <c r="J277" i="3"/>
  <c r="J358" i="3"/>
  <c r="J195" i="3"/>
  <c r="J577" i="2"/>
  <c r="BK359" i="2"/>
  <c r="J252" i="2"/>
  <c r="J366" i="2"/>
  <c r="J125" i="2"/>
  <c r="BK327" i="2"/>
  <c r="J242" i="3"/>
  <c r="BK200" i="3"/>
  <c r="J376" i="3"/>
  <c r="BK208" i="3"/>
  <c r="J93" i="4"/>
  <c r="BK169" i="2"/>
  <c r="BK183" i="2"/>
  <c r="BK158" i="3"/>
  <c r="BK327" i="3"/>
  <c r="BK329" i="3"/>
  <c r="J581" i="2"/>
  <c r="J486" i="2"/>
  <c r="BK577" i="2"/>
  <c r="BK280" i="2"/>
  <c r="J106" i="2"/>
  <c r="J265" i="2"/>
  <c r="BK288" i="3"/>
  <c r="BK262" i="3"/>
  <c r="BK113" i="4"/>
  <c r="BK442" i="2"/>
  <c r="J96" i="2"/>
  <c r="J226" i="2"/>
  <c r="J379" i="2"/>
  <c r="BK272" i="3"/>
  <c r="BK234" i="3"/>
  <c r="BK278" i="3"/>
  <c r="BK435" i="2"/>
  <c r="J435" i="2"/>
  <c r="J458" i="2"/>
  <c r="BK115" i="2"/>
  <c r="BK174" i="2"/>
  <c r="BK150" i="3"/>
  <c r="J304" i="3"/>
  <c r="J240" i="3"/>
  <c r="J102" i="3"/>
  <c r="BK604" i="2"/>
  <c r="BK226" i="2"/>
  <c r="J429" i="2"/>
  <c r="J174" i="2"/>
  <c r="BK240" i="2"/>
  <c r="BK285" i="3"/>
  <c r="BK210" i="3"/>
  <c r="J280" i="3"/>
  <c r="BK321" i="3"/>
  <c r="J97" i="4"/>
  <c r="BK118" i="3"/>
  <c r="BK115" i="4"/>
  <c r="BK562" i="2"/>
  <c r="BK422" i="2"/>
  <c r="BK463" i="2"/>
  <c r="J135" i="2"/>
  <c r="J350" i="3"/>
  <c r="BK181" i="3"/>
  <c r="BK195" i="3"/>
  <c r="J152" i="3"/>
  <c r="BK401" i="2"/>
  <c r="J186" i="2"/>
  <c r="BK490" i="2"/>
  <c r="J247" i="2"/>
  <c r="J413" i="2"/>
  <c r="BK376" i="3"/>
  <c r="BK354" i="3"/>
  <c r="J210" i="3"/>
  <c r="J288" i="3"/>
  <c r="BK239" i="3"/>
  <c r="BK93" i="4"/>
  <c r="J183" i="2"/>
  <c r="BK268" i="3"/>
  <c r="BK280" i="3"/>
  <c r="BK430" i="2"/>
  <c r="J547" i="2"/>
  <c r="J373" i="2"/>
  <c r="BK458" i="2"/>
  <c r="BK235" i="3"/>
  <c r="J273" i="3"/>
  <c r="BK209" i="3"/>
  <c r="BK270" i="2"/>
  <c r="J212" i="3"/>
  <c r="BK363" i="3"/>
  <c r="J235" i="3"/>
  <c r="J495" i="2"/>
  <c r="BK509" i="2"/>
  <c r="BK549" i="2"/>
  <c r="J555" i="2"/>
  <c r="J346" i="3"/>
  <c r="J379" i="3"/>
  <c r="J322" i="3"/>
  <c r="J327" i="3"/>
  <c r="J250" i="3"/>
  <c r="J317" i="3"/>
  <c r="J198" i="2"/>
  <c r="J315" i="3"/>
  <c r="J367" i="3"/>
  <c r="J234" i="3"/>
  <c r="BK315" i="3"/>
  <c r="J103" i="4"/>
  <c r="BK424" i="2"/>
  <c r="BK453" i="2"/>
  <c r="J442" i="2"/>
  <c r="BK350" i="2"/>
  <c r="J231" i="2"/>
  <c r="BK317" i="3"/>
  <c r="BK190" i="3"/>
  <c r="J112" i="3"/>
  <c r="BK147" i="3"/>
  <c r="BK122" i="4"/>
  <c r="J468" i="2"/>
  <c r="BK525" i="2"/>
  <c r="BK497" i="2"/>
  <c r="BK111" i="2"/>
  <c r="BK254" i="3"/>
  <c r="BK388" i="3"/>
  <c r="BK333" i="3"/>
  <c r="BK609" i="2"/>
  <c r="BK547" i="2"/>
  <c r="J207" i="2"/>
  <c r="BK425" i="2"/>
  <c r="BK519" i="2"/>
  <c r="BK373" i="2"/>
  <c r="J278" i="3"/>
  <c r="J267" i="3"/>
  <c r="BK107" i="3"/>
  <c r="BK293" i="3"/>
  <c r="J549" i="2"/>
  <c r="J514" i="2"/>
  <c r="J424" i="2"/>
  <c r="J406" i="2"/>
  <c r="J245" i="3"/>
  <c r="J384" i="3"/>
  <c r="J272" i="3"/>
  <c r="J113" i="4"/>
  <c r="BK228" i="3"/>
  <c r="BK95" i="5"/>
  <c r="J505" i="2"/>
  <c r="J527" i="2"/>
  <c r="J273" i="2"/>
  <c r="BK101" i="2"/>
  <c r="J229" i="3"/>
  <c r="BK222" i="3"/>
  <c r="J284" i="3"/>
  <c r="J103" i="5"/>
  <c r="BK588" i="2"/>
  <c r="BK434" i="2"/>
  <c r="J434" i="2"/>
  <c r="BK159" i="2"/>
  <c r="J301" i="3"/>
  <c r="BK250" i="3"/>
  <c r="BK246" i="3"/>
  <c r="BK245" i="3"/>
  <c r="BK138" i="3"/>
  <c r="J118" i="4"/>
  <c r="J453" i="2"/>
  <c r="BK322" i="2"/>
  <c r="J291" i="3"/>
  <c r="BK379" i="3"/>
  <c r="J243" i="3"/>
  <c r="BK304" i="3"/>
  <c r="J497" i="2"/>
  <c r="J384" i="2"/>
  <c r="BK200" i="2"/>
  <c r="BK406" i="2"/>
  <c r="BK429" i="2"/>
  <c r="J313" i="2"/>
  <c r="J313" i="3"/>
  <c r="BK273" i="3"/>
  <c r="BK240" i="3"/>
  <c r="J190" i="3"/>
  <c r="BK162" i="3"/>
  <c r="BK507" i="2"/>
  <c r="J120" i="2"/>
  <c r="BK505" i="2"/>
  <c r="BK245" i="2"/>
  <c r="J325" i="3"/>
  <c r="J372" i="3"/>
  <c r="BK296" i="3"/>
  <c r="J268" i="3"/>
  <c r="BK423" i="2"/>
  <c r="T95" i="2" l="1"/>
  <c r="BK412" i="2"/>
  <c r="J412" i="2" s="1"/>
  <c r="J67" i="2" s="1"/>
  <c r="P95" i="2"/>
  <c r="T412" i="2"/>
  <c r="R272" i="2"/>
  <c r="P554" i="2"/>
  <c r="P612" i="2"/>
  <c r="P611" i="2"/>
  <c r="T272" i="2"/>
  <c r="T554" i="2"/>
  <c r="P272" i="2"/>
  <c r="R554" i="2"/>
  <c r="R95" i="2"/>
  <c r="P412" i="2"/>
  <c r="T612" i="2"/>
  <c r="T611" i="2"/>
  <c r="T101" i="3"/>
  <c r="P169" i="3"/>
  <c r="R101" i="3"/>
  <c r="R612" i="2"/>
  <c r="R611" i="2"/>
  <c r="BK211" i="3"/>
  <c r="J211" i="3" s="1"/>
  <c r="J69" i="3" s="1"/>
  <c r="BK272" i="2"/>
  <c r="J272" i="2" s="1"/>
  <c r="J66" i="2" s="1"/>
  <c r="BK554" i="2"/>
  <c r="J554" i="2"/>
  <c r="J68" i="2"/>
  <c r="BK101" i="3"/>
  <c r="J101" i="3" s="1"/>
  <c r="J65" i="3" s="1"/>
  <c r="BK169" i="3"/>
  <c r="J169" i="3"/>
  <c r="J66" i="3" s="1"/>
  <c r="R169" i="3"/>
  <c r="P194" i="3"/>
  <c r="R194" i="3"/>
  <c r="T194" i="3"/>
  <c r="BK328" i="3"/>
  <c r="J328" i="3" s="1"/>
  <c r="J70" i="3" s="1"/>
  <c r="P337" i="3"/>
  <c r="BK383" i="3"/>
  <c r="J383" i="3"/>
  <c r="J77" i="3" s="1"/>
  <c r="BK95" i="2"/>
  <c r="R412" i="2"/>
  <c r="BK612" i="2"/>
  <c r="J612" i="2"/>
  <c r="J71" i="2" s="1"/>
  <c r="T169" i="3"/>
  <c r="BK194" i="3"/>
  <c r="J194" i="3" s="1"/>
  <c r="J68" i="3" s="1"/>
  <c r="T328" i="3"/>
  <c r="BK353" i="3"/>
  <c r="J353" i="3"/>
  <c r="J74" i="3" s="1"/>
  <c r="BK371" i="3"/>
  <c r="BK370" i="3" s="1"/>
  <c r="J370" i="3" s="1"/>
  <c r="J75" i="3" s="1"/>
  <c r="J371" i="3"/>
  <c r="J76" i="3" s="1"/>
  <c r="P383" i="3"/>
  <c r="R211" i="3"/>
  <c r="R328" i="3"/>
  <c r="T337" i="3"/>
  <c r="R353" i="3"/>
  <c r="R352" i="3"/>
  <c r="T371" i="3"/>
  <c r="T96" i="4"/>
  <c r="P101" i="3"/>
  <c r="P211" i="3"/>
  <c r="P328" i="3"/>
  <c r="R337" i="3"/>
  <c r="P353" i="3"/>
  <c r="P352" i="3"/>
  <c r="R371" i="3"/>
  <c r="R383" i="3"/>
  <c r="BK96" i="4"/>
  <c r="J96" i="4"/>
  <c r="J66" i="4" s="1"/>
  <c r="R96" i="4"/>
  <c r="R91" i="4" s="1"/>
  <c r="R90" i="4" s="1"/>
  <c r="BK117" i="4"/>
  <c r="R117" i="4"/>
  <c r="T211" i="3"/>
  <c r="BK337" i="3"/>
  <c r="J337" i="3" s="1"/>
  <c r="J71" i="3" s="1"/>
  <c r="T353" i="3"/>
  <c r="T352" i="3"/>
  <c r="P371" i="3"/>
  <c r="P370" i="3" s="1"/>
  <c r="T383" i="3"/>
  <c r="P96" i="4"/>
  <c r="P91" i="4" s="1"/>
  <c r="P90" i="4" s="1"/>
  <c r="AU58" i="1" s="1"/>
  <c r="P117" i="4"/>
  <c r="T117" i="4"/>
  <c r="BK92" i="5"/>
  <c r="J92" i="5"/>
  <c r="J65" i="5" s="1"/>
  <c r="P92" i="5"/>
  <c r="P91" i="5"/>
  <c r="P90" i="5" s="1"/>
  <c r="AU59" i="1" s="1"/>
  <c r="R92" i="5"/>
  <c r="R91" i="5" s="1"/>
  <c r="R90" i="5" s="1"/>
  <c r="T92" i="5"/>
  <c r="T91" i="5" s="1"/>
  <c r="T90" i="5" s="1"/>
  <c r="BK608" i="2"/>
  <c r="J608" i="2"/>
  <c r="J69" i="2"/>
  <c r="BK189" i="3"/>
  <c r="J189" i="3"/>
  <c r="J67" i="3" s="1"/>
  <c r="BK124" i="4"/>
  <c r="J124" i="4"/>
  <c r="J68" i="4" s="1"/>
  <c r="BK97" i="5"/>
  <c r="J97" i="5"/>
  <c r="J66" i="5" s="1"/>
  <c r="BK349" i="3"/>
  <c r="J349" i="3" s="1"/>
  <c r="J72" i="3" s="1"/>
  <c r="BK92" i="4"/>
  <c r="J92" i="4" s="1"/>
  <c r="J65" i="4" s="1"/>
  <c r="BK102" i="5"/>
  <c r="J102" i="5" s="1"/>
  <c r="J67" i="5" s="1"/>
  <c r="BK110" i="5"/>
  <c r="J110" i="5" s="1"/>
  <c r="J68" i="5" s="1"/>
  <c r="J84" i="5"/>
  <c r="BE95" i="5"/>
  <c r="J117" i="4"/>
  <c r="J67" i="4" s="1"/>
  <c r="BE103" i="5"/>
  <c r="E78" i="5"/>
  <c r="F87" i="5"/>
  <c r="BE93" i="5"/>
  <c r="BE98" i="5"/>
  <c r="BE111" i="5"/>
  <c r="F87" i="4"/>
  <c r="J84" i="4"/>
  <c r="E50" i="4"/>
  <c r="BE103" i="4"/>
  <c r="BE93" i="4"/>
  <c r="BE115" i="4"/>
  <c r="BK352" i="3"/>
  <c r="J352" i="3"/>
  <c r="J73" i="3" s="1"/>
  <c r="BE101" i="4"/>
  <c r="BE107" i="4"/>
  <c r="BE113" i="4"/>
  <c r="BE118" i="4"/>
  <c r="BE97" i="4"/>
  <c r="BE111" i="4"/>
  <c r="BE122" i="4"/>
  <c r="BE125" i="4"/>
  <c r="BE323" i="3"/>
  <c r="BE112" i="3"/>
  <c r="BE132" i="3"/>
  <c r="BE150" i="3"/>
  <c r="BE158" i="3"/>
  <c r="BE273" i="3"/>
  <c r="BE307" i="3"/>
  <c r="BE311" i="3"/>
  <c r="BE313" i="3"/>
  <c r="BE327" i="3"/>
  <c r="BE329" i="3"/>
  <c r="J93" i="3"/>
  <c r="BE147" i="3"/>
  <c r="BE152" i="3"/>
  <c r="BE167" i="3"/>
  <c r="BE181" i="3"/>
  <c r="BE190" i="3"/>
  <c r="BE209" i="3"/>
  <c r="BE210" i="3"/>
  <c r="BE212" i="3"/>
  <c r="BE222" i="3"/>
  <c r="BE226" i="3"/>
  <c r="BE242" i="3"/>
  <c r="BE254" i="3"/>
  <c r="BE285" i="3"/>
  <c r="BE290" i="3"/>
  <c r="BE294" i="3"/>
  <c r="BE297" i="3"/>
  <c r="BE333" i="3"/>
  <c r="BE338" i="3"/>
  <c r="BE368" i="3"/>
  <c r="BE170" i="3"/>
  <c r="BE207" i="3"/>
  <c r="BE220" i="3"/>
  <c r="BE224" i="3"/>
  <c r="BE250" i="3"/>
  <c r="BE262" i="3"/>
  <c r="BE263" i="3"/>
  <c r="BE267" i="3"/>
  <c r="BE268" i="3"/>
  <c r="BE272" i="3"/>
  <c r="BE284" i="3"/>
  <c r="BE350" i="3"/>
  <c r="J95" i="2"/>
  <c r="J65" i="2" s="1"/>
  <c r="F96" i="3"/>
  <c r="BE127" i="3"/>
  <c r="BE138" i="3"/>
  <c r="BE183" i="3"/>
  <c r="BE200" i="3"/>
  <c r="BE229" i="3"/>
  <c r="BE230" i="3"/>
  <c r="BE235" i="3"/>
  <c r="BE239" i="3"/>
  <c r="BE245" i="3"/>
  <c r="BE258" i="3"/>
  <c r="BE278" i="3"/>
  <c r="BE287" i="3"/>
  <c r="BE288" i="3"/>
  <c r="BE291" i="3"/>
  <c r="BE325" i="3"/>
  <c r="BE354" i="3"/>
  <c r="E87" i="3"/>
  <c r="BE118" i="3"/>
  <c r="BE162" i="3"/>
  <c r="BE176" i="3"/>
  <c r="BE216" i="3"/>
  <c r="BE234" i="3"/>
  <c r="BE243" i="3"/>
  <c r="BE304" i="3"/>
  <c r="BE317" i="3"/>
  <c r="BE321" i="3"/>
  <c r="BE346" i="3"/>
  <c r="BE379" i="3"/>
  <c r="BE388" i="3"/>
  <c r="BE102" i="3"/>
  <c r="BE107" i="3"/>
  <c r="BE195" i="3"/>
  <c r="BE208" i="3"/>
  <c r="BE228" i="3"/>
  <c r="BE240" i="3"/>
  <c r="BE246" i="3"/>
  <c r="BE277" i="3"/>
  <c r="BE280" i="3"/>
  <c r="BE293" i="3"/>
  <c r="BE296" i="3"/>
  <c r="BE301" i="3"/>
  <c r="BE315" i="3"/>
  <c r="BE340" i="3"/>
  <c r="BE343" i="3"/>
  <c r="BE384" i="3"/>
  <c r="BE322" i="3"/>
  <c r="BE358" i="3"/>
  <c r="BE363" i="3"/>
  <c r="BE367" i="3"/>
  <c r="BE372" i="3"/>
  <c r="BE376" i="3"/>
  <c r="BE111" i="2"/>
  <c r="BE120" i="2"/>
  <c r="BE125" i="2"/>
  <c r="BE130" i="2"/>
  <c r="BE186" i="2"/>
  <c r="BE198" i="2"/>
  <c r="BE200" i="2"/>
  <c r="BE252" i="2"/>
  <c r="BE273" i="2"/>
  <c r="BE303" i="2"/>
  <c r="BE308" i="2"/>
  <c r="BE359" i="2"/>
  <c r="BE364" i="2"/>
  <c r="BE377" i="2"/>
  <c r="J56" i="2"/>
  <c r="F59" i="2"/>
  <c r="BE96" i="2"/>
  <c r="BE101" i="2"/>
  <c r="BE146" i="2"/>
  <c r="BE207" i="2"/>
  <c r="BE254" i="2"/>
  <c r="BE261" i="2"/>
  <c r="BE401" i="2"/>
  <c r="BE406" i="2"/>
  <c r="BE424" i="2"/>
  <c r="BE159" i="2"/>
  <c r="BE183" i="2"/>
  <c r="BE226" i="2"/>
  <c r="BE240" i="2"/>
  <c r="BE270" i="2"/>
  <c r="BE280" i="2"/>
  <c r="BE322" i="2"/>
  <c r="BE327" i="2"/>
  <c r="BE341" i="2"/>
  <c r="BE366" i="2"/>
  <c r="BE373" i="2"/>
  <c r="BE389" i="2"/>
  <c r="BE395" i="2"/>
  <c r="BE425" i="2"/>
  <c r="BE535" i="2"/>
  <c r="E81" i="2"/>
  <c r="BE141" i="2"/>
  <c r="BE169" i="2"/>
  <c r="BE174" i="2"/>
  <c r="BE313" i="2"/>
  <c r="BE413" i="2"/>
  <c r="BE490" i="2"/>
  <c r="BE245" i="2"/>
  <c r="BE259" i="2"/>
  <c r="BE350" i="2"/>
  <c r="BE371" i="2"/>
  <c r="BE408" i="2"/>
  <c r="BE423" i="2"/>
  <c r="BE486" i="2"/>
  <c r="BE555" i="2"/>
  <c r="BE566" i="2"/>
  <c r="BE115" i="2"/>
  <c r="BE135" i="2"/>
  <c r="BE178" i="2"/>
  <c r="BE193" i="2"/>
  <c r="BE231" i="2"/>
  <c r="BE278" i="2"/>
  <c r="BE332" i="2"/>
  <c r="BE505" i="2"/>
  <c r="BE527" i="2"/>
  <c r="BE549" i="2"/>
  <c r="BE442" i="2"/>
  <c r="BE443" i="2"/>
  <c r="BE448" i="2"/>
  <c r="BE468" i="2"/>
  <c r="BE521" i="2"/>
  <c r="BE562" i="2"/>
  <c r="BE581" i="2"/>
  <c r="BE106" i="2"/>
  <c r="BE151" i="2"/>
  <c r="BE247" i="2"/>
  <c r="BE265" i="2"/>
  <c r="BE391" i="2"/>
  <c r="BE422" i="2"/>
  <c r="BE429" i="2"/>
  <c r="BE435" i="2"/>
  <c r="BE453" i="2"/>
  <c r="BE463" i="2"/>
  <c r="BE473" i="2"/>
  <c r="BE478" i="2"/>
  <c r="BE495" i="2"/>
  <c r="BE497" i="2"/>
  <c r="BE507" i="2"/>
  <c r="BE509" i="2"/>
  <c r="BE547" i="2"/>
  <c r="BE585" i="2"/>
  <c r="BE595" i="2"/>
  <c r="BE604" i="2"/>
  <c r="BE613" i="2"/>
  <c r="BE514" i="2"/>
  <c r="BE519" i="2"/>
  <c r="BE577" i="2"/>
  <c r="BE588" i="2"/>
  <c r="BE609" i="2"/>
  <c r="BE618" i="2"/>
  <c r="BE379" i="2"/>
  <c r="BE384" i="2"/>
  <c r="BE399" i="2"/>
  <c r="BE430" i="2"/>
  <c r="BE434" i="2"/>
  <c r="BE458" i="2"/>
  <c r="BE483" i="2"/>
  <c r="BE525" i="2"/>
  <c r="F39" i="4"/>
  <c r="BD58" i="1" s="1"/>
  <c r="J36" i="5"/>
  <c r="AW59" i="1"/>
  <c r="F37" i="5"/>
  <c r="BB59" i="1" s="1"/>
  <c r="J36" i="2"/>
  <c r="AW56" i="1" s="1"/>
  <c r="F37" i="4"/>
  <c r="BB58" i="1" s="1"/>
  <c r="F39" i="2"/>
  <c r="BD56" i="1"/>
  <c r="J36" i="4"/>
  <c r="AW58" i="1" s="1"/>
  <c r="F39" i="3"/>
  <c r="BD57" i="1" s="1"/>
  <c r="F39" i="5"/>
  <c r="BD59" i="1" s="1"/>
  <c r="F38" i="4"/>
  <c r="BC58" i="1"/>
  <c r="F37" i="2"/>
  <c r="BB56" i="1" s="1"/>
  <c r="F38" i="5"/>
  <c r="BC59" i="1" s="1"/>
  <c r="J36" i="3"/>
  <c r="AW57" i="1" s="1"/>
  <c r="F38" i="2"/>
  <c r="BC56" i="1"/>
  <c r="F36" i="5"/>
  <c r="BA59" i="1" s="1"/>
  <c r="F38" i="3"/>
  <c r="BC57" i="1" s="1"/>
  <c r="F36" i="4"/>
  <c r="BA58" i="1" s="1"/>
  <c r="F36" i="3"/>
  <c r="BA57" i="1"/>
  <c r="F36" i="2"/>
  <c r="BA56" i="1" s="1"/>
  <c r="AS54" i="1"/>
  <c r="F37" i="3"/>
  <c r="BB57" i="1"/>
  <c r="BK100" i="3" l="1"/>
  <c r="J100" i="3" s="1"/>
  <c r="J64" i="3" s="1"/>
  <c r="R370" i="3"/>
  <c r="T370" i="3"/>
  <c r="R100" i="3"/>
  <c r="R99" i="3" s="1"/>
  <c r="T100" i="3"/>
  <c r="T99" i="3"/>
  <c r="P100" i="3"/>
  <c r="P99" i="3" s="1"/>
  <c r="AU57" i="1" s="1"/>
  <c r="BK94" i="2"/>
  <c r="R94" i="2"/>
  <c r="R93" i="2" s="1"/>
  <c r="P94" i="2"/>
  <c r="P93" i="2"/>
  <c r="AU56" i="1"/>
  <c r="BK91" i="4"/>
  <c r="BK90" i="4" s="1"/>
  <c r="J90" i="4" s="1"/>
  <c r="J63" i="4" s="1"/>
  <c r="T91" i="4"/>
  <c r="T90" i="4"/>
  <c r="T94" i="2"/>
  <c r="T93" i="2"/>
  <c r="BK611" i="2"/>
  <c r="J611" i="2" s="1"/>
  <c r="J70" i="2" s="1"/>
  <c r="BK91" i="5"/>
  <c r="J91" i="5" s="1"/>
  <c r="J64" i="5" s="1"/>
  <c r="BK99" i="3"/>
  <c r="J99" i="3"/>
  <c r="J63" i="3" s="1"/>
  <c r="F35" i="3"/>
  <c r="AZ57" i="1" s="1"/>
  <c r="J35" i="5"/>
  <c r="AV59" i="1" s="1"/>
  <c r="AT59" i="1" s="1"/>
  <c r="BD55" i="1"/>
  <c r="BD54" i="1"/>
  <c r="W33" i="1" s="1"/>
  <c r="BB55" i="1"/>
  <c r="AX55" i="1" s="1"/>
  <c r="J35" i="2"/>
  <c r="AV56" i="1" s="1"/>
  <c r="AT56" i="1" s="1"/>
  <c r="F35" i="4"/>
  <c r="AZ58" i="1"/>
  <c r="BC55" i="1"/>
  <c r="BC54" i="1"/>
  <c r="AY54" i="1" s="1"/>
  <c r="F35" i="5"/>
  <c r="AZ59" i="1" s="1"/>
  <c r="F35" i="2"/>
  <c r="AZ56" i="1"/>
  <c r="J35" i="4"/>
  <c r="AV58" i="1" s="1"/>
  <c r="AT58" i="1" s="1"/>
  <c r="BA55" i="1"/>
  <c r="BA54" i="1"/>
  <c r="W30" i="1" s="1"/>
  <c r="J35" i="3"/>
  <c r="AV57" i="1"/>
  <c r="AT57" i="1"/>
  <c r="BK93" i="2" l="1"/>
  <c r="J93" i="2"/>
  <c r="J94" i="2"/>
  <c r="J64" i="2"/>
  <c r="J91" i="4"/>
  <c r="J64" i="4"/>
  <c r="BK90" i="5"/>
  <c r="J90" i="5"/>
  <c r="J63" i="5" s="1"/>
  <c r="AU55" i="1"/>
  <c r="AU54" i="1" s="1"/>
  <c r="AZ55" i="1"/>
  <c r="AZ54" i="1" s="1"/>
  <c r="W29" i="1" s="1"/>
  <c r="AW55" i="1"/>
  <c r="J32" i="2"/>
  <c r="AG56" i="1" s="1"/>
  <c r="J32" i="4"/>
  <c r="AG58" i="1"/>
  <c r="J32" i="3"/>
  <c r="AG57" i="1"/>
  <c r="W32" i="1"/>
  <c r="AW54" i="1"/>
  <c r="AK30" i="1"/>
  <c r="AY55" i="1"/>
  <c r="BB54" i="1"/>
  <c r="AX54" i="1"/>
  <c r="J41" i="2" l="1"/>
  <c r="J41" i="4"/>
  <c r="J63" i="2"/>
  <c r="J41" i="3"/>
  <c r="AN57" i="1"/>
  <c r="AN56" i="1"/>
  <c r="AN58" i="1"/>
  <c r="W31" i="1"/>
  <c r="J32" i="5"/>
  <c r="AG59" i="1"/>
  <c r="AG55" i="1" s="1"/>
  <c r="AV54" i="1"/>
  <c r="AK29" i="1" s="1"/>
  <c r="AV55" i="1"/>
  <c r="AT55" i="1" s="1"/>
  <c r="AG54" i="1" l="1"/>
  <c r="AK26" i="1" s="1"/>
  <c r="AK35" i="1" s="1"/>
  <c r="AN55" i="1"/>
  <c r="J41" i="5"/>
  <c r="AN59" i="1"/>
  <c r="AT54" i="1"/>
  <c r="AN54" i="1" l="1"/>
</calcChain>
</file>

<file path=xl/sharedStrings.xml><?xml version="1.0" encoding="utf-8"?>
<sst xmlns="http://schemas.openxmlformats.org/spreadsheetml/2006/main" count="9689" uniqueCount="1439">
  <si>
    <t>Export Komplet</t>
  </si>
  <si>
    <t>VZ</t>
  </si>
  <si>
    <t>2.0</t>
  </si>
  <si>
    <t>ZAMOK</t>
  </si>
  <si>
    <t>False</t>
  </si>
  <si>
    <t>{0e494b99-e29e-4720-a6d1-dacc169319b8}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</si>
  <si>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</si>
  <si>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</si>
  <si>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</si>
  <si>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</si>
  <si>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</si>
  <si>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</si>
  <si>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</si>
  <si>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</si>
  <si>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2025503(1)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</si>
  <si>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</si>
  <si>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</si>
  <si>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ul. Ke Hřišti, Klášter Hradiště nad Jizerou - I.etapa</t>
  </si>
  <si>
    <t>KSO:</t>
  </si>
  <si>
    <t/>
  </si>
  <si>
    <t>CC-CZ:</t>
  </si>
  <si>
    <t>Místo:</t>
  </si>
  <si>
    <t>Klášter Hradiště nad Jizerou</t>
  </si>
  <si>
    <t>Datum:</t>
  </si>
  <si>
    <t>20. 1. 2025</t>
  </si>
  <si>
    <t>Zadavatel:</t>
  </si>
  <si>
    <t>IČ:</t>
  </si>
  <si>
    <t>Obec Klášter Hradiště nad Jizerou</t>
  </si>
  <si>
    <t>DIČ:</t>
  </si>
  <si>
    <t>Účastník:</t>
  </si>
  <si>
    <t>Vyplň údaj</t>
  </si>
  <si>
    <t>Projektant:</t>
  </si>
  <si>
    <t>ANITAS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</si>
  <si>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</si>
  <si>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</si>
  <si>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</si>
  <si>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</si>
  <si>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</si>
  <si>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</si>
  <si>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</si>
  <si>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</si>
  <si>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</si>
  <si>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</si>
  <si>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</si>
  <si>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</si>
  <si>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</si>
  <si>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</si>
  <si>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</si>
  <si>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</si>
  <si>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</si>
  <si>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</si>
  <si>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</si>
  <si>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</si>
  <si>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</si>
  <si>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</si>
  <si>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</si>
  <si>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</si>
  <si>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</si>
  <si>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</si>
  <si>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</si>
  <si>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</si>
  <si>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</si>
  <si>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</si>
  <si>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</si>
  <si>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</si>
  <si>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</si>
  <si>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</si>
  <si>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</si>
  <si>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</si>
  <si>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</si>
  <si>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</si>
  <si>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</si>
  <si>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</si>
  <si>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</si>
  <si>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</si>
  <si>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SO.01</t>
  </si>
  <si>
    <t>Rekonstrukce komunikace</t>
  </si>
  <si>
    <t>STA</t>
  </si>
  <si>
    <t>1</t>
  </si>
  <si>
    <t>{ac3eec7c-7d52-4b65-a78f-21a98e88f590}</t>
  </si>
  <si>
    <t>2</t>
  </si>
  <si>
    <t>/</t>
  </si>
  <si>
    <t>SO.01.1</t>
  </si>
  <si>
    <t>Komunikace</t>
  </si>
  <si>
    <t>Soupis</t>
  </si>
  <si>
    <t>{cc587508-5171-4110-b86f-a0ea7a099820}</t>
  </si>
  <si>
    <t>SO.01.2</t>
  </si>
  <si>
    <t>Odvodnění, VO, úprava splaškové kanalizace</t>
  </si>
  <si>
    <t>{f496d81b-0a14-4e15-a6e9-15f628486323}</t>
  </si>
  <si>
    <t>SO.01.3</t>
  </si>
  <si>
    <t>Náklady vlivem etapizace výstavby (dočasný stav)</t>
  </si>
  <si>
    <t>{9cd01b09-425e-4ad3-b53c-ca9598cf2e55}</t>
  </si>
  <si>
    <t>VRN</t>
  </si>
  <si>
    <t>Vedlejší rozpočtové náklady</t>
  </si>
  <si>
    <t>{3ce5f81e-99d0-475f-90fe-ed5152ba297d}</t>
  </si>
  <si>
    <t>KRYCÍ LIST SOUPISU PRACÍ</t>
  </si>
  <si>
    <t>Objekt:</t>
  </si>
  <si>
    <t>SO.01 - Rekonstrukce komunikace</t>
  </si>
  <si>
    <t>Soupis:</t>
  </si>
  <si>
    <t>SO.01.1 -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</si>
  <si>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</si>
  <si>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</si>
  <si>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</si>
  <si>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</si>
  <si>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</si>
  <si>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</si>
  <si>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</si>
  <si>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</si>
  <si>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</si>
  <si>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</si>
  <si>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</si>
  <si>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</si>
  <si>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</si>
  <si>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</si>
  <si>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</si>
  <si>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</si>
  <si>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</si>
  <si>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</si>
  <si>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</si>
  <si>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</si>
  <si>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</si>
  <si>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</si>
  <si>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</si>
  <si>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</si>
  <si>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</si>
  <si>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</si>
  <si>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</si>
  <si>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</si>
  <si>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</si>
  <si>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</si>
  <si>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113106142</t>
  </si>
  <si>
    <t>Rozebrání dlažeb komunikací pro pěší s přemístěním hmot na skládku na vzdálenost do 3 m nebo s naložením na dopravní prostředek s ložem z kameniva nebo živice a s jakoukoliv výplní spár strojně plochy jednotlivě přes 50 m2 z betonových nebo kameninových dlaždic, desek nebo tvarovek</t>
  </si>
  <si>
    <t>m2</t>
  </si>
  <si>
    <t>CS ÚRS 2025 01</t>
  </si>
  <si>
    <t>4</t>
  </si>
  <si>
    <t>-1595457689</t>
  </si>
  <si>
    <t>Online PSC</t>
  </si>
  <si>
    <t>https://podminky.urs.cz/item/CS_URS_2025_01/113106142</t>
  </si>
  <si>
    <t>VV</t>
  </si>
  <si>
    <t>"dle výkazu - předpokládaný rozsah bouracích prací"</t>
  </si>
  <si>
    <t>"Betonová dlažba pochozí [m2]"</t>
  </si>
  <si>
    <t>246</t>
  </si>
  <si>
    <t>113106171</t>
  </si>
  <si>
    <t>Rozebrání dlažeb vozovek a ploch s přemístěním hmot na skládku na vzdálenost do 3 m nebo s naložením na dopravní prostředek, s jakoukoliv výplní spár ručně ze zámkové dlažby s ložem z kameniva</t>
  </si>
  <si>
    <t>139671802</t>
  </si>
  <si>
    <t>https://podminky.urs.cz/item/CS_URS_2025_01/113106171</t>
  </si>
  <si>
    <t>"demontáž a znovupoložení dlažby o celkové ploše 34 m2 v úseku A2 v místě výškové úpravy stávající kamenné obruby"</t>
  </si>
  <si>
    <t>"manipulace zahrnuta do přesunu hmot"</t>
  </si>
  <si>
    <t>34</t>
  </si>
  <si>
    <t>3</t>
  </si>
  <si>
    <t>113106521</t>
  </si>
  <si>
    <t>Rozebrání dlažeb vozovek a ploch s přemístěním hmot na skládku na vzdálenost do 3 m nebo s naložením na dopravní prostředek, s jakoukoliv výplní spár strojně plochy jednotlivě přes 200 m2 z drobných kostek nebo odseků s ložem z kameniva těženého</t>
  </si>
  <si>
    <t>203457083</t>
  </si>
  <si>
    <t>https://podminky.urs.cz/item/CS_URS_2025_01/113106521</t>
  </si>
  <si>
    <t>"Žulová dlažba pojížděná [m2]"</t>
  </si>
  <si>
    <t>268</t>
  </si>
  <si>
    <t>113107141</t>
  </si>
  <si>
    <t>Odstranění podkladů nebo krytů ručně s přemístěním hmot na skládku na vzdálenost do 3 m nebo s naložením na dopravní prostředek živičných, o tl. vrstvy do 50 mm</t>
  </si>
  <si>
    <t>-1932735399</t>
  </si>
  <si>
    <t>https://podminky.urs.cz/item/CS_URS_2025_01/113107141</t>
  </si>
  <si>
    <t>"dobourání kolem stávajích šachet a UV"</t>
  </si>
  <si>
    <t>12*1,5</t>
  </si>
  <si>
    <t>5</t>
  </si>
  <si>
    <t>113107221</t>
  </si>
  <si>
    <t>Odstranění podkladů nebo krytů strojně plochy jednotlivě přes 200 m2 s přemístěním hmot na skládku na vzdálenost do 20 m nebo s naložením na dopravní prostředek z kameniva hrubého drceného, o tl. vrstvy do 100 mm</t>
  </si>
  <si>
    <t>-1466139429</t>
  </si>
  <si>
    <t>https://podminky.urs.cz/item/CS_URS_2025_01/113107221</t>
  </si>
  <si>
    <t>"Podkladní vrstvy chodníků (štěrkodrť předpokl. tl. 100 mm) [m2]"</t>
  </si>
  <si>
    <t>6</t>
  </si>
  <si>
    <t>113154553</t>
  </si>
  <si>
    <t>Frézování živičného podkladu nebo krytu s naložením hmot na dopravní prostředek plochy přes 2 000 do 10 000 m2 tloušťky vrstvy 50 mm</t>
  </si>
  <si>
    <t>-816678695</t>
  </si>
  <si>
    <t>https://podminky.urs.cz/item/CS_URS_2025_01/113154553</t>
  </si>
  <si>
    <t>"Asfaltová kce (obrusná vrstva předpokl. tl. 50 mm) [m2]"</t>
  </si>
  <si>
    <t>1035</t>
  </si>
  <si>
    <t>7</t>
  </si>
  <si>
    <t>113201111</t>
  </si>
  <si>
    <t>Vytrhání obrub s vybouráním lože, s přemístěním hmot na skládku na vzdálenost do 3 m nebo s naložením na dopravní prostředek chodníkových ležatých</t>
  </si>
  <si>
    <t>m</t>
  </si>
  <si>
    <t>750460199</t>
  </si>
  <si>
    <t>https://podminky.urs.cz/item/CS_URS_2025_01/113201111</t>
  </si>
  <si>
    <t>"Kamenná obruba [m]"</t>
  </si>
  <si>
    <t>140</t>
  </si>
  <si>
    <t>8</t>
  </si>
  <si>
    <t>113202111</t>
  </si>
  <si>
    <t>Vytrhání obrub s vybouráním lože, s přemístěním hmot na skládku na vzdálenost do 3 m nebo s naložením na dopravní prostředek z krajníků nebo obrubníků stojatých</t>
  </si>
  <si>
    <t>-692439409</t>
  </si>
  <si>
    <t>https://podminky.urs.cz/item/CS_URS_2025_01/113202111</t>
  </si>
  <si>
    <t>" Betonová obruba [m]"</t>
  </si>
  <si>
    <t>79</t>
  </si>
  <si>
    <t>9</t>
  </si>
  <si>
    <t>121151103</t>
  </si>
  <si>
    <t>Sejmutí ornice strojně při souvislé ploše do 100 m2, tl. vrstvy do 200 mm</t>
  </si>
  <si>
    <t>-2044393034</t>
  </si>
  <si>
    <t>https://podminky.urs.cz/item/CS_URS_2025_01/121151103</t>
  </si>
  <si>
    <t>"dle výkazu - předpokládaná bilance zemních prací"</t>
  </si>
  <si>
    <t>"Výkopy ornice [m2], uvažována hloubka odhumusování 150 mm"</t>
  </si>
  <si>
    <t>"odvoz na mezideponii pro zpětné využití"</t>
  </si>
  <si>
    <t>80</t>
  </si>
  <si>
    <t>10</t>
  </si>
  <si>
    <t>122252204</t>
  </si>
  <si>
    <t>Odkopávky a prokopávky nezapažené pro silnice a dálnice strojně v hornině třídy těžitelnosti I přes 100 do 500 m3</t>
  </si>
  <si>
    <t>m3</t>
  </si>
  <si>
    <t>2004373045</t>
  </si>
  <si>
    <t>https://podminky.urs.cz/item/CS_URS_2025_01/122252204</t>
  </si>
  <si>
    <t>"Zářezy (není zahrnuta demolovaná konstrukce vozovky) [m3]"</t>
  </si>
  <si>
    <t>58</t>
  </si>
  <si>
    <t>11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</si>
  <si>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</si>
  <si>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</si>
  <si>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636055664</t>
  </si>
  <si>
    <t>https://podminky.urs.cz/item/CS_URS_2025_01/162351104</t>
  </si>
  <si>
    <t>"sejmutá ornice na mezideponii pro zpětné využití a zpět k použití"</t>
  </si>
  <si>
    <t>"předpoklad mezideponie do 1 km"</t>
  </si>
  <si>
    <t>2*(80*0,15)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</si>
  <si>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</si>
  <si>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</si>
  <si>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1528838844</t>
  </si>
  <si>
    <t>https://podminky.urs.cz/item/CS_URS_2025_01/162751117</t>
  </si>
  <si>
    <t>"Výkopy celkem [m3]"</t>
  </si>
  <si>
    <t>"minus Násypy celkem [m3]"</t>
  </si>
  <si>
    <t>-9</t>
  </si>
  <si>
    <t>Součet</t>
  </si>
  <si>
    <t>13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</si>
  <si>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</si>
  <si>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</si>
  <si>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1421562172</t>
  </si>
  <si>
    <t>https://podminky.urs.cz/item/CS_URS_2025_01/162751119</t>
  </si>
  <si>
    <t>"Odpad vzniklý zemními pracemi, včetně ornice s příměsí suti, bude odvožen do skládek v okolních obcích v okruhu 20 km od staveniště"</t>
  </si>
  <si>
    <t>Mezisoučet</t>
  </si>
  <si>
    <t>49*(20-10)</t>
  </si>
  <si>
    <t>14</t>
  </si>
  <si>
    <t>166151101</t>
  </si>
  <si>
    <t>Přehození neulehlého výkopku strojně z horniny třídy těžitelnosti I, skupiny 1 až 3</t>
  </si>
  <si>
    <t>-1047739015</t>
  </si>
  <si>
    <t>https://podminky.urs.cz/item/CS_URS_2025_01/166151101</t>
  </si>
  <si>
    <t>"manipulace s výkopkem pro zásypy"</t>
  </si>
  <si>
    <t>15</t>
  </si>
  <si>
    <t>167151101</t>
  </si>
  <si>
    <t>Nakládání, skládání a překládání neulehlého výkopku nebo sypaniny strojně nakládání, množství do 100 m3, z horniny třídy těžitelnosti I, skupiny 1 až 3</t>
  </si>
  <si>
    <t>-170316092</t>
  </si>
  <si>
    <t>https://podminky.urs.cz/item/CS_URS_2025_01/167151101</t>
  </si>
  <si>
    <t>"sejmutá ornice na mezideponii pro zpětné využití"</t>
  </si>
  <si>
    <t>80*0,15</t>
  </si>
  <si>
    <t>16</t>
  </si>
  <si>
    <t>171152101</t>
  </si>
  <si>
    <t>Uložení sypaniny do zhutněných násypů pro silnice, dálnice a letiště s rozprostřením sypaniny ve vrstvách, s hrubým urovnáním a uzavřením povrchu násypu z hornin soudržných</t>
  </si>
  <si>
    <t>-1297928533</t>
  </si>
  <si>
    <t>https://podminky.urs.cz/item/CS_URS_2025_01/171152101</t>
  </si>
  <si>
    <t>"Násypy + dosypávky [m3]"</t>
  </si>
  <si>
    <t>17</t>
  </si>
  <si>
    <t>171201231</t>
  </si>
  <si>
    <t>Poplatek za uložení stavebního odpadu na recyklační skládce (skládkovné) zeminy a kamení zatříděného do Katalogu odpadů pod kódem 17 05 04</t>
  </si>
  <si>
    <t>t</t>
  </si>
  <si>
    <t>-373146019</t>
  </si>
  <si>
    <t>https://podminky.urs.cz/item/CS_URS_2025_01/171201231</t>
  </si>
  <si>
    <t>49*2</t>
  </si>
  <si>
    <t>18</t>
  </si>
  <si>
    <t>171251201</t>
  </si>
  <si>
    <t>Uložení sypaniny na skládky nebo meziskládky bez hutnění s upravením uložené sypaniny do předepsaného tvaru</t>
  </si>
  <si>
    <t>1481460620</t>
  </si>
  <si>
    <t>https://podminky.urs.cz/item/CS_URS_2025_01/171251201</t>
  </si>
  <si>
    <t>"materiál na mezideponii (ornice)"</t>
  </si>
  <si>
    <t>"přebytečný materiál na skládce"</t>
  </si>
  <si>
    <t>58-9</t>
  </si>
  <si>
    <t>19</t>
  </si>
  <si>
    <t>180405111</t>
  </si>
  <si>
    <t>Založení trávníků ve vegetačních dlaždicích nebo prefabrikátech výsevem semene v rovině nebo na svahu do 1:5</t>
  </si>
  <si>
    <t>1029907104</t>
  </si>
  <si>
    <t>https://podminky.urs.cz/item/CS_URS_2025_01/180405111</t>
  </si>
  <si>
    <t>"KS 6"</t>
  </si>
  <si>
    <t>"Zatravňovací betonová dlažba tl. 60 mm + zemina [m2]"</t>
  </si>
  <si>
    <t>20</t>
  </si>
  <si>
    <t>M</t>
  </si>
  <si>
    <t>00572410</t>
  </si>
  <si>
    <t>osivo směs travní parková</t>
  </si>
  <si>
    <t>kg</t>
  </si>
  <si>
    <t>868270937</t>
  </si>
  <si>
    <t>9*0,02 'Přepočtené koeficientem množství</t>
  </si>
  <si>
    <t>181252301</t>
  </si>
  <si>
    <t>Úprava pláně na stavbách silnic a dálnic strojně na násypech bez zhutnění</t>
  </si>
  <si>
    <t>1343512376</t>
  </si>
  <si>
    <t>https://podminky.urs.cz/item/CS_URS_2025_01/181252301</t>
  </si>
  <si>
    <t>"KS 9"</t>
  </si>
  <si>
    <t>359</t>
  </si>
  <si>
    <t>"KS 10"</t>
  </si>
  <si>
    <t>26</t>
  </si>
  <si>
    <t>22</t>
  </si>
  <si>
    <t>181252305</t>
  </si>
  <si>
    <t>Úprava pláně na stavbách silnic a dálnic strojně na násypech se zhutněním</t>
  </si>
  <si>
    <t>-1956698383</t>
  </si>
  <si>
    <t>https://podminky.urs.cz/item/CS_URS_2025_01/181252305</t>
  </si>
  <si>
    <t>"KS 1"</t>
  </si>
  <si>
    <t>582</t>
  </si>
  <si>
    <t>"KS 2"</t>
  </si>
  <si>
    <t>492</t>
  </si>
  <si>
    <t>"KS 3"</t>
  </si>
  <si>
    <t>"KS 4"</t>
  </si>
  <si>
    <t>308</t>
  </si>
  <si>
    <t>"KS 5"</t>
  </si>
  <si>
    <t>"KS 7"</t>
  </si>
  <si>
    <t>160</t>
  </si>
  <si>
    <t>"KS 8"</t>
  </si>
  <si>
    <t>23</t>
  </si>
  <si>
    <t>181351103</t>
  </si>
  <si>
    <t>Rozprostření a urovnání ornice v rovině nebo ve svahu sklonu do 1:5 strojně při souvislé ploše přes 100 do 500 m2, tl. vrstvy do 200 mm</t>
  </si>
  <si>
    <t>1540393562</t>
  </si>
  <si>
    <t>https://podminky.urs.cz/item/CS_URS_2025_01/181351103</t>
  </si>
  <si>
    <t>"Ornice tl. 150 mm [m2]"</t>
  </si>
  <si>
    <t>24</t>
  </si>
  <si>
    <t>10364101</t>
  </si>
  <si>
    <t>zemina pro terénní úpravy - ornice</t>
  </si>
  <si>
    <t>-1321894119</t>
  </si>
  <si>
    <t>359*0,15*1,65</t>
  </si>
  <si>
    <t>"minus využití ornice ze skrývky"</t>
  </si>
  <si>
    <t>-80*0,15*1,65</t>
  </si>
  <si>
    <t>25</t>
  </si>
  <si>
    <t>181411131</t>
  </si>
  <si>
    <t>Založení trávníku na půdě předem připravené plochy do 1000 m2 výsevem včetně utažení parkového v rovině nebo na svahu do 1:5</t>
  </si>
  <si>
    <t>502722782</t>
  </si>
  <si>
    <t>https://podminky.urs.cz/item/CS_URS_2025_01/181411131</t>
  </si>
  <si>
    <t>"Zatravnění (osetí travním semenem) tl. 10 mm [m2]"</t>
  </si>
  <si>
    <t>-131417922</t>
  </si>
  <si>
    <t>359*0,02 'Přepočtené koeficientem množství</t>
  </si>
  <si>
    <t>27</t>
  </si>
  <si>
    <t>182303111</t>
  </si>
  <si>
    <t>Doplnění zeminy nebo substrátu na travnatých plochách tloušťky do 50 mm v rovině nebo na svahu do 1:5</t>
  </si>
  <si>
    <t>-1384674776</t>
  </si>
  <si>
    <t>https://podminky.urs.cz/item/CS_URS_2025_01/182303111</t>
  </si>
  <si>
    <t>"Trávníkový substrát tl. 50 mm [m2]"</t>
  </si>
  <si>
    <t>28</t>
  </si>
  <si>
    <t>10371500</t>
  </si>
  <si>
    <t>substrát pro trávníky VL</t>
  </si>
  <si>
    <t>1976478622</t>
  </si>
  <si>
    <t>359*0,051 'Přepočtené koeficientem množství</t>
  </si>
  <si>
    <t>29</t>
  </si>
  <si>
    <t>183211211</t>
  </si>
  <si>
    <t>Založení štěrkového záhonu pro výsadbu trvalek v zemině skupiny 1 až 4 v rovině nebo na svahu do 1:5</t>
  </si>
  <si>
    <t>1118692609</t>
  </si>
  <si>
    <t>https://podminky.urs.cz/item/CS_URS_2025_01/183211211</t>
  </si>
  <si>
    <t>"Štěrkový substrát tl. 200 mm [m2]"</t>
  </si>
  <si>
    <t>30</t>
  </si>
  <si>
    <t>10321100-R</t>
  </si>
  <si>
    <t xml:space="preserve">štěrkový substrát </t>
  </si>
  <si>
    <t>-719919088</t>
  </si>
  <si>
    <t>26*0,2*1,05</t>
  </si>
  <si>
    <t>31</t>
  </si>
  <si>
    <t>184813511</t>
  </si>
  <si>
    <t>Chemické odplevelení půdy před založením kultury, trávníku nebo zpevněných ploch ručně o jakékoli výměře postřikem na široko v rovině nebo na svahu do 1:5</t>
  </si>
  <si>
    <t>-1260410339</t>
  </si>
  <si>
    <t>https://podminky.urs.cz/item/CS_URS_2025_01/184813511</t>
  </si>
  <si>
    <t>32</t>
  </si>
  <si>
    <t>184911151</t>
  </si>
  <si>
    <t>Mulčování záhonů kačírkem nebo drceným kamenivem tloušťky mulče přes 20 do 50 mm v rovině nebo na svahu do 1:5</t>
  </si>
  <si>
    <t>-1479712278</t>
  </si>
  <si>
    <t>https://podminky.urs.cz/item/CS_URS_2025_01/184911151</t>
  </si>
  <si>
    <t>"Štěrková mulč tl. 50 mm [m2]"</t>
  </si>
  <si>
    <t>33</t>
  </si>
  <si>
    <t>58333651</t>
  </si>
  <si>
    <t>kamenivo těžené hrubé frakce 8/16</t>
  </si>
  <si>
    <t>-1519828063</t>
  </si>
  <si>
    <t>26*0,125 'Přepočtené koeficientem množství</t>
  </si>
  <si>
    <t>Komunikace pozemní</t>
  </si>
  <si>
    <t>561121101</t>
  </si>
  <si>
    <t>Zřízení podkladu nebo ochranné vrstvy vozovky z mechanicky zpevněné zeminy MZ bez přidání pojiva nebo vylepšovacího materiálu, s rozprostřením, vlhčením, promísením a zhutněním, tloušťka po zhutnění 50 mm</t>
  </si>
  <si>
    <t>-159411870</t>
  </si>
  <si>
    <t>https://podminky.urs.cz/item/CS_URS_2025_01/561121101</t>
  </si>
  <si>
    <t>"Dosypávky z R-materiálu [m2] uvažováno v prům.tl. 25 mm"</t>
  </si>
  <si>
    <t>35</t>
  </si>
  <si>
    <t>58981100</t>
  </si>
  <si>
    <t>recyklát směsný frakce 0/16</t>
  </si>
  <si>
    <t>-1778481311</t>
  </si>
  <si>
    <t>582*0,045 'Přepočtené koeficientem množství</t>
  </si>
  <si>
    <t>36</t>
  </si>
  <si>
    <t>564851111</t>
  </si>
  <si>
    <t>Podklad ze štěrkodrti ŠD s rozprostřením a zhutněním plochy přes 100 m2, po zhutnění tl. 150 mm</t>
  </si>
  <si>
    <t>-1381676549</t>
  </si>
  <si>
    <t>https://podminky.urs.cz/item/CS_URS_2025_01/564851111</t>
  </si>
  <si>
    <t>"Štěrkodrť kv. A fr. 0/32 min. tl. 150 mm [m2]"</t>
  </si>
  <si>
    <t>468</t>
  </si>
  <si>
    <t>"Štěrkodrť kv. A fr. 0/63 min. tl. 150 mm [m2]"</t>
  </si>
  <si>
    <t>152</t>
  </si>
  <si>
    <t>37</t>
  </si>
  <si>
    <t>564861011</t>
  </si>
  <si>
    <t>Podklad ze štěrkodrti ŠD s rozprostřením a zhutněním plochy jednotlivě do 100 m2, po zhutnění tl. 200 mm</t>
  </si>
  <si>
    <t>-344906312</t>
  </si>
  <si>
    <t>https://podminky.urs.cz/item/CS_URS_2025_01/564861011</t>
  </si>
  <si>
    <t>"dle výkazu - předpokládané množství dalšího materiálu"</t>
  </si>
  <si>
    <t>"Nezp. krajnice / zásyp krajnice štěrkodrtí fr. 0/32 tl. 200 mm [m2]"</t>
  </si>
  <si>
    <t>38</t>
  </si>
  <si>
    <t>564871011</t>
  </si>
  <si>
    <t>Podklad ze štěrkodrti ŠD s rozprostřením a zhutněním plochy jednotlivě do 100 m2, po zhutnění tl. 250 mm</t>
  </si>
  <si>
    <t>925269519</t>
  </si>
  <si>
    <t>https://podminky.urs.cz/item/CS_URS_2025_01/564871011</t>
  </si>
  <si>
    <t>"Štěrkodrť kv. A fr. 0/63 min. tl. 250 mm [m2]"</t>
  </si>
  <si>
    <t>39</t>
  </si>
  <si>
    <t>565135111</t>
  </si>
  <si>
    <t>Asfaltový beton vrstva podkladní ACP 16 (obalované kamenivo střednězrnné - OKS) s rozprostřením a zhutněním v pruhu šířky přes 1,5 do 3 m, po zhutnění tl. 50 mm</t>
  </si>
  <si>
    <t>793026661</t>
  </si>
  <si>
    <t>https://podminky.urs.cz/item/CS_URS_2025_01/565135111</t>
  </si>
  <si>
    <t>"Asfaltový beton pro podkladní vrstvy ACP 16 tl. 50 mm [m2]"</t>
  </si>
  <si>
    <t>40</t>
  </si>
  <si>
    <t>566201111</t>
  </si>
  <si>
    <t>Úprava dosavadního krytu z kameniva drceného jako podklad pro nový kryt s vyrovnáním profilu v příčném i podélném směru, s vlhčením a zhutněním, s doplněním kamenivem drceným, jeho rozprostřením a zhutněním, v množství do 0,04 m3/m2</t>
  </si>
  <si>
    <t>1999916234</t>
  </si>
  <si>
    <t>https://podminky.urs.cz/item/CS_URS_2025_01/566201111</t>
  </si>
  <si>
    <t>41</t>
  </si>
  <si>
    <t>569851111</t>
  </si>
  <si>
    <t>Zpevnění krajnic nebo komunikací pro pěší s rozprostřením a zhutněním, po zhutnění štěrkodrtí tl. 150 mm</t>
  </si>
  <si>
    <t>498028469</t>
  </si>
  <si>
    <t>https://podminky.urs.cz/item/CS_URS_2025_01/569851111</t>
  </si>
  <si>
    <t>"Nezp. krajnice / zásyp krajnice štěrkodrtí fr. 0/32 tl. 150 mm [m2]"</t>
  </si>
  <si>
    <t>45</t>
  </si>
  <si>
    <t>42</t>
  </si>
  <si>
    <t>573191111</t>
  </si>
  <si>
    <t>Postřik infiltrační kationaktivní emulzí v množství 1,00 kg/m2</t>
  </si>
  <si>
    <t>1263531937</t>
  </si>
  <si>
    <t>https://podminky.urs.cz/item/CS_URS_2025_01/573191111</t>
  </si>
  <si>
    <t>"Infiltrační postřik z asfaltové emulze 0,7 kg/m2"</t>
  </si>
  <si>
    <t>43</t>
  </si>
  <si>
    <t>573231107</t>
  </si>
  <si>
    <t>Postřik spojovací PS bez posypu kamenivem ze silniční emulze, v množství 0,40 kg/m2</t>
  </si>
  <si>
    <t>232021680</t>
  </si>
  <si>
    <t>https://podminky.urs.cz/item/CS_URS_2025_01/573231107</t>
  </si>
  <si>
    <t>"Spojovací postřik z asfaltové emulze 0,35 kg/m2 "</t>
  </si>
  <si>
    <t>"Spojovací postřik z asfaltové emulze 0,35 kg/m2"</t>
  </si>
  <si>
    <t>44</t>
  </si>
  <si>
    <t>577134111</t>
  </si>
  <si>
    <t>Asfaltový beton vrstva obrusná ACO 11 (ABS) s rozprostřením a se zhutněním z nemodifikovaného asfaltu v pruhu šířky do 3 m tř. I (ACO 11+), po zhutnění tl. 40 mm</t>
  </si>
  <si>
    <t>-2136627185</t>
  </si>
  <si>
    <t>https://podminky.urs.cz/item/CS_URS_2025_01/577134111</t>
  </si>
  <si>
    <t>"Asfaltový beton pro obrusné vrstvy ACO 11 tl. 40 mm [m2]"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</si>
  <si>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</si>
  <si>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</si>
  <si>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-191656833</t>
  </si>
  <si>
    <t>https://podminky.urs.cz/item/CS_URS_2025_01/591211111</t>
  </si>
  <si>
    <t>"Dlažba z přírodního kamene tl. 100 mm [m2]"</t>
  </si>
  <si>
    <t>46</t>
  </si>
  <si>
    <t>58381007</t>
  </si>
  <si>
    <t>kostka štípaná dlažební žula drobná 8/10</t>
  </si>
  <si>
    <t>-1705381114</t>
  </si>
  <si>
    <t>152*1,02 'Přepočtené koeficientem množství</t>
  </si>
  <si>
    <t>47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</si>
  <si>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</si>
  <si>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</si>
  <si>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-1835349081</t>
  </si>
  <si>
    <t>https://podminky.urs.cz/item/CS_URS_2025_01/596211112</t>
  </si>
  <si>
    <t>"Betonová dlažba tl. 60 mm [m2]"</t>
  </si>
  <si>
    <t>257</t>
  </si>
  <si>
    <t>48</t>
  </si>
  <si>
    <t>59245018</t>
  </si>
  <si>
    <t>dlažba skladebná betonová 200x100mm tl 60mm přírodní</t>
  </si>
  <si>
    <t>-797676819</t>
  </si>
  <si>
    <t>(257-26)*1,02</t>
  </si>
  <si>
    <t>49</t>
  </si>
  <si>
    <t>59245006</t>
  </si>
  <si>
    <t>dlažba pro nevidomé betonová 200x100mm tl 60mm barevná</t>
  </si>
  <si>
    <t>-1327172249</t>
  </si>
  <si>
    <t>"vodící linie, signální pásy"</t>
  </si>
  <si>
    <t xml:space="preserve"> "barevná reliéfní s výstupky 26 m2"</t>
  </si>
  <si>
    <t>26*1,03</t>
  </si>
  <si>
    <t>50</t>
  </si>
  <si>
    <t>596211114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</si>
  <si>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Příplatek k cenám za dlažbu z prvků dvou barev</t>
  </si>
  <si>
    <t>-2094815430</t>
  </si>
  <si>
    <t>https://podminky.urs.cz/item/CS_URS_2025_01/596211114</t>
  </si>
  <si>
    <t>51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</si>
  <si>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</si>
  <si>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</si>
  <si>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-1938173869</t>
  </si>
  <si>
    <t>https://podminky.urs.cz/item/CS_URS_2025_01/596212210</t>
  </si>
  <si>
    <t>52</t>
  </si>
  <si>
    <t>-1252386194</t>
  </si>
  <si>
    <t>"Betonová dlažba tl. 80 mm [m2]"</t>
  </si>
  <si>
    <t>53</t>
  </si>
  <si>
    <t>59245020</t>
  </si>
  <si>
    <t>dlažba skladebná betonová 200x100mm tl 80mm přírodní</t>
  </si>
  <si>
    <t>-407132101</t>
  </si>
  <si>
    <t>(28-11-6,6)*1,03</t>
  </si>
  <si>
    <t>54</t>
  </si>
  <si>
    <t>59245226</t>
  </si>
  <si>
    <t>dlažba pro nevidomé betonová 200x100mm tl 80mm barevná</t>
  </si>
  <si>
    <t>738926510</t>
  </si>
  <si>
    <t>barevná reliéfní s výstupky 11 m2"</t>
  </si>
  <si>
    <t>11*1,03</t>
  </si>
  <si>
    <t>55</t>
  </si>
  <si>
    <t>59246087</t>
  </si>
  <si>
    <t>dlažba pro nevidomé betonová 200x200mm tl 80mm přírodní</t>
  </si>
  <si>
    <t>-915680076</t>
  </si>
  <si>
    <t>"šedá reliéfní s drážkami (umělá vodicí linie délky 16,5 m)"</t>
  </si>
  <si>
    <t>6,6*1,03</t>
  </si>
  <si>
    <t>56</t>
  </si>
  <si>
    <t>596212214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</si>
  <si>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Příplatek k cenám za dlažbu z prvků dvou barev</t>
  </si>
  <si>
    <t>1243551160</t>
  </si>
  <si>
    <t>https://podminky.urs.cz/item/CS_URS_2025_01/596212214</t>
  </si>
  <si>
    <t>57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</si>
  <si>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</si>
  <si>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</si>
  <si>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2007946880</t>
  </si>
  <si>
    <t>https://podminky.urs.cz/item/CS_URS_2025_01/596811120</t>
  </si>
  <si>
    <t>59245033</t>
  </si>
  <si>
    <t>dlažba plošná vegetační betonová 200x200mm tl 60mm přírodní</t>
  </si>
  <si>
    <t>172921887</t>
  </si>
  <si>
    <t>9*1,03 'Přepočtené koeficientem množství</t>
  </si>
  <si>
    <t>59</t>
  </si>
  <si>
    <t>1898147176</t>
  </si>
  <si>
    <t>"substrát pro výplň otvorů vegetační dlažby"</t>
  </si>
  <si>
    <t>"plocha otvorů cca 28% plochy"</t>
  </si>
  <si>
    <t>9*0,06*28/100*1,05</t>
  </si>
  <si>
    <t>Ostatní konstrukce a práce, bourání</t>
  </si>
  <si>
    <t>60</t>
  </si>
  <si>
    <t>914111111</t>
  </si>
  <si>
    <t>Montáž svislé dopravní značky základní velikosti do 1 m2 objímkami na sloupky nebo konzoly</t>
  </si>
  <si>
    <t>kus</t>
  </si>
  <si>
    <t>-395716462</t>
  </si>
  <si>
    <t>https://podminky.urs.cz/item/CS_URS_2025_01/914111111</t>
  </si>
  <si>
    <t>"B13"</t>
  </si>
  <si>
    <t>"IP11b + E13"</t>
  </si>
  <si>
    <t>1+1</t>
  </si>
  <si>
    <t>"IP11c"</t>
  </si>
  <si>
    <t>61</t>
  </si>
  <si>
    <t>40445620</t>
  </si>
  <si>
    <t>zákazové, příkazové dopravní značky B1-B34, C1-15 700mm</t>
  </si>
  <si>
    <t>2053573775</t>
  </si>
  <si>
    <t>62</t>
  </si>
  <si>
    <t>40445625</t>
  </si>
  <si>
    <t>informativní značky provozní IP8, IP9, IP11-IP13 500x700mm</t>
  </si>
  <si>
    <t>-1190849562</t>
  </si>
  <si>
    <t>63</t>
  </si>
  <si>
    <t>40445650</t>
  </si>
  <si>
    <t>dodatkové tabulky E7, E12, E13 500x300mm</t>
  </si>
  <si>
    <t>-1586785351</t>
  </si>
  <si>
    <t>64</t>
  </si>
  <si>
    <t>914111121</t>
  </si>
  <si>
    <t>Montáž svislé dopravní značky základní velikosti do 2 m2 objímkami na sloupky nebo konzoly</t>
  </si>
  <si>
    <t>-2131590600</t>
  </si>
  <si>
    <t>https://podminky.urs.cz/item/CS_URS_2025_01/914111121</t>
  </si>
  <si>
    <t>"IP25a"</t>
  </si>
  <si>
    <t>65</t>
  </si>
  <si>
    <t>40445627</t>
  </si>
  <si>
    <t>informativní značky provozní IP14-IP29, IP31 1000x1500mm</t>
  </si>
  <si>
    <t>-590712910</t>
  </si>
  <si>
    <t>66</t>
  </si>
  <si>
    <t>914431112</t>
  </si>
  <si>
    <t>Montáž dopravního zrcadla na sloupky nebo konzoly velikosti do 1 m2</t>
  </si>
  <si>
    <t>-917632017</t>
  </si>
  <si>
    <t>https://podminky.urs.cz/item/CS_URS_2025_01/914431112</t>
  </si>
  <si>
    <t>"montáž na stávající VO"</t>
  </si>
  <si>
    <t>67</t>
  </si>
  <si>
    <t>40445203</t>
  </si>
  <si>
    <t>zrcadlo dopravní čtvercové 600x800mm</t>
  </si>
  <si>
    <t>1952247942</t>
  </si>
  <si>
    <t>68</t>
  </si>
  <si>
    <t>914511112</t>
  </si>
  <si>
    <t>Montáž sloupku dopravních značek délky do 3,5 m do hliníkové patky pro sloupek D 60 mm</t>
  </si>
  <si>
    <t>-718237644</t>
  </si>
  <si>
    <t>https://podminky.urs.cz/item/CS_URS_2025_01/914511112</t>
  </si>
  <si>
    <t>"běžné značky"</t>
  </si>
  <si>
    <t>2+1+1</t>
  </si>
  <si>
    <t>"velkoplošné značky IP25a, IP25b"</t>
  </si>
  <si>
    <t>69</t>
  </si>
  <si>
    <t>40445235</t>
  </si>
  <si>
    <t>sloupek pro dopravní značku Al D 60mm v 3,5m</t>
  </si>
  <si>
    <t>-1298528384</t>
  </si>
  <si>
    <t>70</t>
  </si>
  <si>
    <t>915111111</t>
  </si>
  <si>
    <t>Vodorovné dopravní značení stříkané barvou dělící čára šířky 125 mm souvislá bílá základní</t>
  </si>
  <si>
    <t>-1023795506</t>
  </si>
  <si>
    <t>https://podminky.urs.cz/item/CS_URS_2025_01/915111111</t>
  </si>
  <si>
    <t>"první etapa"</t>
  </si>
  <si>
    <t>"V4"</t>
  </si>
  <si>
    <t>71</t>
  </si>
  <si>
    <t>915111115</t>
  </si>
  <si>
    <t>Vodorovné dopravní značení stříkané barvou dělící čára šířky 125 mm souvislá žlutá základní</t>
  </si>
  <si>
    <t>-138887202</t>
  </si>
  <si>
    <t>https://podminky.urs.cz/item/CS_URS_2025_01/915111115</t>
  </si>
  <si>
    <t>"V12a"</t>
  </si>
  <si>
    <t>9*3</t>
  </si>
  <si>
    <t>72</t>
  </si>
  <si>
    <t>915121121</t>
  </si>
  <si>
    <t>Vodorovné dopravní značení stříkané barvou vodící čára bílá šířky 250 mm přerušovaná základní</t>
  </si>
  <si>
    <t>-857774232</t>
  </si>
  <si>
    <t>https://podminky.urs.cz/item/CS_URS_2025_01/915121121</t>
  </si>
  <si>
    <t>"V10d"</t>
  </si>
  <si>
    <t>12,5+5,05+12,69+30,91</t>
  </si>
  <si>
    <t>73</t>
  </si>
  <si>
    <t>915131111</t>
  </si>
  <si>
    <t>Vodorovné dopravní značení stříkané barvou přechody pro chodce, šipky, symboly bílé základní</t>
  </si>
  <si>
    <t>-2049535150</t>
  </si>
  <si>
    <t>https://podminky.urs.cz/item/CS_URS_2025_01/915131111</t>
  </si>
  <si>
    <t>"V13a"</t>
  </si>
  <si>
    <t>74</t>
  </si>
  <si>
    <t>915211111</t>
  </si>
  <si>
    <t>Vodorovné dopravní značení stříkaným plastem dělící čára šířky 125 mm souvislá bílá základní</t>
  </si>
  <si>
    <t>1125350865</t>
  </si>
  <si>
    <t>https://podminky.urs.cz/item/CS_URS_2025_01/915211111</t>
  </si>
  <si>
    <t>"druhá etapa"</t>
  </si>
  <si>
    <t>75</t>
  </si>
  <si>
    <t>915211115</t>
  </si>
  <si>
    <t>Vodorovné dopravní značení stříkaným plastem dělící čára šířky 125 mm souvislá žlutá základní</t>
  </si>
  <si>
    <t>1925823006</t>
  </si>
  <si>
    <t>https://podminky.urs.cz/item/CS_URS_2025_01/915211115</t>
  </si>
  <si>
    <t>76</t>
  </si>
  <si>
    <t>915221121</t>
  </si>
  <si>
    <t>Vodorovné dopravní značení stříkaným plastem vodící čára bílá šířky 250 mm přerušovaná základní</t>
  </si>
  <si>
    <t>11513012</t>
  </si>
  <si>
    <t>https://podminky.urs.cz/item/CS_URS_2025_01/915221121</t>
  </si>
  <si>
    <t>77</t>
  </si>
  <si>
    <t>915231111</t>
  </si>
  <si>
    <t>Vodorovné dopravní značení stříkaným plastem přechody pro chodce, šipky, symboly nápisy bílé základní</t>
  </si>
  <si>
    <t>696481120</t>
  </si>
  <si>
    <t>https://podminky.urs.cz/item/CS_URS_2025_01/915231111</t>
  </si>
  <si>
    <t>78</t>
  </si>
  <si>
    <t>915611111</t>
  </si>
  <si>
    <t>Předznačení pro vodorovné značení stříkané barvou nebo prováděné z nátěrových hmot liniové dělicí čáry, vodicí proužky</t>
  </si>
  <si>
    <t>-162429939</t>
  </si>
  <si>
    <t>https://podminky.urs.cz/item/CS_URS_2025_01/915611111</t>
  </si>
  <si>
    <t>30+27+61,15</t>
  </si>
  <si>
    <t>915621111</t>
  </si>
  <si>
    <t>Předznačení pro vodorovné značení stříkané barvou nebo prováděné z nátěrových hmot plošné šipky, symboly, nápisy</t>
  </si>
  <si>
    <t>-1773278442</t>
  </si>
  <si>
    <t>https://podminky.urs.cz/item/CS_URS_2025_01/915621111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</si>
  <si>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</si>
  <si>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</si>
  <si>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1539237537</t>
  </si>
  <si>
    <t>https://podminky.urs.cz/item/CS_URS_2025_01/916131213</t>
  </si>
  <si>
    <t>"Betonová silniční obruba ABO 2-15 [m]"</t>
  </si>
  <si>
    <t>236</t>
  </si>
  <si>
    <t>81</t>
  </si>
  <si>
    <t>59217031</t>
  </si>
  <si>
    <t>obrubník silniční betonový 1000x150x250mm</t>
  </si>
  <si>
    <t>31053597</t>
  </si>
  <si>
    <t>236*1,02 'Přepočtené koeficientem množství</t>
  </si>
  <si>
    <t>82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</si>
  <si>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</si>
  <si>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</si>
  <si>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-282662659</t>
  </si>
  <si>
    <t>https://podminky.urs.cz/item/CS_URS_2025_01/916231213</t>
  </si>
  <si>
    <t>"Betonová chodníková obruba T10 [m]"</t>
  </si>
  <si>
    <t>"Betonová chodníková obruba T8 [m]"</t>
  </si>
  <si>
    <t>101</t>
  </si>
  <si>
    <t>83</t>
  </si>
  <si>
    <t>59217017</t>
  </si>
  <si>
    <t>obrubník betonový chodníkový 1000x100x250mm</t>
  </si>
  <si>
    <t>1755994915</t>
  </si>
  <si>
    <t>29*1,02 'Přepočtené koeficientem množství</t>
  </si>
  <si>
    <t>84</t>
  </si>
  <si>
    <t>59217016</t>
  </si>
  <si>
    <t>obrubník betonový chodníkový 1000x80x250mm</t>
  </si>
  <si>
    <t>-526731109</t>
  </si>
  <si>
    <t>101*1,02 'Přepočtené koeficientem množství</t>
  </si>
  <si>
    <t>85</t>
  </si>
  <si>
    <t>919726122</t>
  </si>
  <si>
    <t>Geotextilie netkaná pro ochranu, separaci nebo filtraci měrná hmotnost přes 200 do 300 g/m2</t>
  </si>
  <si>
    <t>-1508368706</t>
  </si>
  <si>
    <t>https://podminky.urs.cz/item/CS_URS_2025_01/919726122</t>
  </si>
  <si>
    <t>"Separační geotextilie min. 250 g/m2 [m2]"</t>
  </si>
  <si>
    <t>86</t>
  </si>
  <si>
    <t>919726123</t>
  </si>
  <si>
    <t>Geotextilie netkaná pro ochranu, separaci nebo filtraci měrná hmotnost přes 300 do 500 g/m2</t>
  </si>
  <si>
    <t>-1452089214</t>
  </si>
  <si>
    <t>https://podminky.urs.cz/item/CS_URS_2025_01/919726123</t>
  </si>
  <si>
    <t>"Separační geotextilie min. 350 g/m2 [m2]"</t>
  </si>
  <si>
    <t>87</t>
  </si>
  <si>
    <t>919731121</t>
  </si>
  <si>
    <t>Zarovnání styčné plochy podkladu nebo krytu podél vybourané části komunikace nebo zpevněné plochy živičné tl. do 50 mm</t>
  </si>
  <si>
    <t>-1281147498</t>
  </si>
  <si>
    <t>https://podminky.urs.cz/item/CS_URS_2025_01/919731121</t>
  </si>
  <si>
    <t>88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</si>
  <si>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</si>
  <si>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</si>
  <si>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504343416</t>
  </si>
  <si>
    <t>https://podminky.urs.cz/item/CS_URS_2025_01/919732221</t>
  </si>
  <si>
    <t>"Opatření spár pružnou asf. zálivkou [m]"</t>
  </si>
  <si>
    <t>89</t>
  </si>
  <si>
    <t>919735111</t>
  </si>
  <si>
    <t>Řezání stávajícího živičného krytu nebo podkladu hloubky do 50 mm</t>
  </si>
  <si>
    <t>-573083543</t>
  </si>
  <si>
    <t>https://podminky.urs.cz/item/CS_URS_2025_01/919735111</t>
  </si>
  <si>
    <t>90</t>
  </si>
  <si>
    <t>938908411</t>
  </si>
  <si>
    <t>Čištění vozovek splachováním vodou povrchu podkladu nebo krytu živičného, betonového nebo dlážděného</t>
  </si>
  <si>
    <t>665418264</t>
  </si>
  <si>
    <t>https://podminky.urs.cz/item/CS_URS_2025_01/938908411</t>
  </si>
  <si>
    <t>"asfaltové povrchy 2x (pro etapizaci VDZ)"</t>
  </si>
  <si>
    <t>582*2</t>
  </si>
  <si>
    <t>468*2</t>
  </si>
  <si>
    <t>91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</si>
  <si>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</si>
  <si>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</si>
  <si>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1633818595</t>
  </si>
  <si>
    <t>https://podminky.urs.cz/item/CS_URS_2025_01/938909311</t>
  </si>
  <si>
    <t>"dlážděné plochy"</t>
  </si>
  <si>
    <t>92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</si>
  <si>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</si>
  <si>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</si>
  <si>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1093781204</t>
  </si>
  <si>
    <t>https://podminky.urs.cz/item/CS_URS_2025_01/966006132</t>
  </si>
  <si>
    <t>93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</si>
  <si>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</si>
  <si>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</si>
  <si>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244400667</t>
  </si>
  <si>
    <t>https://podminky.urs.cz/item/CS_URS_2025_01/979054451</t>
  </si>
  <si>
    <t>997</t>
  </si>
  <si>
    <t>Přesun sutě</t>
  </si>
  <si>
    <t>94</t>
  </si>
  <si>
    <t>997221551</t>
  </si>
  <si>
    <t>Vodorovná doprava suti bez naložení, ale se složením a s hrubým urovnáním ze sypkých materiálů, na vzdálenost do 1 km</t>
  </si>
  <si>
    <t>1340507555</t>
  </si>
  <si>
    <t>https://podminky.urs.cz/item/CS_URS_2025_01/997221551</t>
  </si>
  <si>
    <t>"ŠD + HDK"</t>
  </si>
  <si>
    <t>41,82</t>
  </si>
  <si>
    <t>"asfalt"</t>
  </si>
  <si>
    <t>119,025+1,764</t>
  </si>
  <si>
    <t>95</t>
  </si>
  <si>
    <t>997221559</t>
  </si>
  <si>
    <t>Vodorovná doprava suti bez naložení, ale se složením a s hrubým urovnáním Příplatek k ceně za každý další započatý 1 km přes 1 km</t>
  </si>
  <si>
    <t>-949317418</t>
  </si>
  <si>
    <t>https://podminky.urs.cz/item/CS_URS_2025_01/997221559</t>
  </si>
  <si>
    <t>"stavební odpad bude odvezen do skládek či recyklačních center v okolních obcích v okruhu 30 km"</t>
  </si>
  <si>
    <t>162,609*29</t>
  </si>
  <si>
    <t>96</t>
  </si>
  <si>
    <t>997221561</t>
  </si>
  <si>
    <t>Vodorovná doprava suti bez naložení, ale se složením a s hrubým urovnáním z kusových materiálů, na vzdálenost do 1 km</t>
  </si>
  <si>
    <t>-1245814493</t>
  </si>
  <si>
    <t>https://podminky.urs.cz/item/CS_URS_2025_01/997221561</t>
  </si>
  <si>
    <t>"betonová dlažba"</t>
  </si>
  <si>
    <t>62,73</t>
  </si>
  <si>
    <t>"obrubníky betonové"</t>
  </si>
  <si>
    <t>16,195</t>
  </si>
  <si>
    <t>"obruby kamenné"</t>
  </si>
  <si>
    <t>32,2</t>
  </si>
  <si>
    <t>"žulová dlažba"</t>
  </si>
  <si>
    <t>85,76</t>
  </si>
  <si>
    <t>97</t>
  </si>
  <si>
    <t>997221569</t>
  </si>
  <si>
    <t>-345491138</t>
  </si>
  <si>
    <t>https://podminky.urs.cz/item/CS_URS_2025_01/997221569</t>
  </si>
  <si>
    <t>196,885*29</t>
  </si>
  <si>
    <t>98</t>
  </si>
  <si>
    <t>997221571</t>
  </si>
  <si>
    <t>Vodorovná doprava vybouraných hmot bez naložení, ale se složením a s hrubým urovnáním na vzdálenost do 1 km</t>
  </si>
  <si>
    <t>-1508830657</t>
  </si>
  <si>
    <t>https://podminky.urs.cz/item/CS_URS_2025_01/997221571</t>
  </si>
  <si>
    <t>"DZ (do 10 km bez poplatku - deponie investora)"</t>
  </si>
  <si>
    <t>0,82</t>
  </si>
  <si>
    <t>99</t>
  </si>
  <si>
    <t>997221579</t>
  </si>
  <si>
    <t>Vodorovná doprava vybouraných hmot bez naložení, ale se složením a s hrubým urovnáním na vzdálenost Příplatek k ceně za každý další započatý 1 km přes 1 km</t>
  </si>
  <si>
    <t>1959132830</t>
  </si>
  <si>
    <t>https://podminky.urs.cz/item/CS_URS_2025_01/997221579</t>
  </si>
  <si>
    <t>0,82*9 'Přepočtené koeficientem množství</t>
  </si>
  <si>
    <t>100</t>
  </si>
  <si>
    <t>997221861</t>
  </si>
  <si>
    <t>Poplatek za uložení stavebního odpadu na recyklační skládce (skládkovné) z prostého betonu zatříděného do Katalogu odpadů pod kódem 17 01 01</t>
  </si>
  <si>
    <t>566625774</t>
  </si>
  <si>
    <t>https://podminky.urs.cz/item/CS_URS_2025_01/997221861</t>
  </si>
  <si>
    <t>997221873</t>
  </si>
  <si>
    <t>2128001739</t>
  </si>
  <si>
    <t>https://podminky.urs.cz/item/CS_URS_2025_01/997221873</t>
  </si>
  <si>
    <t>102</t>
  </si>
  <si>
    <t>997221875</t>
  </si>
  <si>
    <t>Poplatek za uložení stavebního odpadu na recyklační skládce (skládkovné) asfaltového bez obsahu dehtu zatříděného do Katalogu odpadů pod kódem 17 03 02</t>
  </si>
  <si>
    <t>-1774412747</t>
  </si>
  <si>
    <t>https://podminky.urs.cz/item/CS_URS_2025_01/997221875</t>
  </si>
  <si>
    <t>998</t>
  </si>
  <si>
    <t>Přesun hmot</t>
  </si>
  <si>
    <t>103</t>
  </si>
  <si>
    <t>998223011</t>
  </si>
  <si>
    <t>Přesun hmot pro pozemní komunikace s krytem dlážděným dopravní vzdálenost do 200 m jakékoliv délky objektu</t>
  </si>
  <si>
    <t>2034313552</t>
  </si>
  <si>
    <t>https://podminky.urs.cz/item/CS_URS_2025_01/998223011</t>
  </si>
  <si>
    <t>PSV</t>
  </si>
  <si>
    <t>Práce a dodávky PSV</t>
  </si>
  <si>
    <t>711</t>
  </si>
  <si>
    <t>Izolace proti vodě, vlhkosti a plynům</t>
  </si>
  <si>
    <t>104</t>
  </si>
  <si>
    <t>711161212</t>
  </si>
  <si>
    <t>Izolace proti zemní vlhkosti a beztlakové vodě nopovými fóliemi na ploše svislé S vrstva ochranná, odvětrávací a drenážní výška nopu 8,0 mm, tl. fólie do 0,6 mm</t>
  </si>
  <si>
    <t>-987980436</t>
  </si>
  <si>
    <t>https://podminky.urs.cz/item/CS_URS_2025_01/711161212</t>
  </si>
  <si>
    <t>"Nopová fólie [m2]"</t>
  </si>
  <si>
    <t>105</t>
  </si>
  <si>
    <t>998711101</t>
  </si>
  <si>
    <t>Přesun hmot pro izolace proti vodě, vlhkosti a plynům stanovený z hmotnosti přesunovaného materiálu vodorovná dopravní vzdálenost do 50 m základní v objektech výšky do 6 m</t>
  </si>
  <si>
    <t>-612173986</t>
  </si>
  <si>
    <t>https://podminky.urs.cz/item/CS_URS_2025_01/998711101</t>
  </si>
  <si>
    <t>SO.01.2 - Odvodnění, VO, úprava splaškové kanalizace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</si>
  <si>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</si>
  <si>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</si>
  <si>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</si>
  <si>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</si>
  <si>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764 - Konstrukce klempířské</t>
  </si>
  <si>
    <t>M - Práce a dodávky M</t>
  </si>
  <si>
    <t xml:space="preserve">    21-M - Elektromontáže</t>
  </si>
  <si>
    <t xml:space="preserve">    46-M - Zemní práce při extr.mont.pracích</t>
  </si>
  <si>
    <t>132251104</t>
  </si>
  <si>
    <t>Hloubení nezapažených rýh šířky do 800 mm strojně s urovnáním dna do předepsaného profilu a spádu v hornině třídy těžitelnosti I skupiny 3 přes 100 m3</t>
  </si>
  <si>
    <t>-890848849</t>
  </si>
  <si>
    <t>https://podminky.urs.cz/item/CS_URS_2025_01/132251104</t>
  </si>
  <si>
    <t>"Výkop rýhy pro potrubí (kanalizace + drenáž) [m3]"</t>
  </si>
  <si>
    <t>158</t>
  </si>
  <si>
    <t>133251101</t>
  </si>
  <si>
    <t>Hloubení nezapažených šachet strojně v hornině třídy těžitelnosti I skupiny 3 do 20 m3</t>
  </si>
  <si>
    <t>2023224005</t>
  </si>
  <si>
    <t>https://podminky.urs.cz/item/CS_URS_2025_01/133251101</t>
  </si>
  <si>
    <t>"Výkopy pro šachty [m3]"</t>
  </si>
  <si>
    <t>0,5</t>
  </si>
  <si>
    <t>139001101</t>
  </si>
  <si>
    <t>Příplatek k cenám hloubených vykopávek za ztížení vykopávky v blízkosti podzemního vedení nebo výbušnin pro jakoukoliv třídu horniny</t>
  </si>
  <si>
    <t>121506780</t>
  </si>
  <si>
    <t>https://podminky.urs.cz/item/CS_URS_2025_01/139001101</t>
  </si>
  <si>
    <t>"podzemní vedení - odhad 10%"</t>
  </si>
  <si>
    <t>158*10/100</t>
  </si>
  <si>
    <t>-332850579</t>
  </si>
  <si>
    <t>"manipulace s materilály pro lože, obsypy, zásypy"</t>
  </si>
  <si>
    <t>"kanalizace"</t>
  </si>
  <si>
    <t>35+70+14</t>
  </si>
  <si>
    <t>"drenáže"</t>
  </si>
  <si>
    <t>21+7</t>
  </si>
  <si>
    <t>-445631976</t>
  </si>
  <si>
    <t>158+0,5</t>
  </si>
  <si>
    <t>1659432588</t>
  </si>
  <si>
    <t>"Odpad vzniklý zemními pracemi, včetně ornice s příměsí suti, bude odvezen do skládek v okolních obcích v okruhu 20 km od staveniště"</t>
  </si>
  <si>
    <t>(158+0,5)*(20-10)</t>
  </si>
  <si>
    <t>167151111</t>
  </si>
  <si>
    <t>Nakládání, skládání a překládání neulehlého výkopku nebo sypaniny strojně nakládání, množství přes 100 m3, z hornin třídy těžitelnosti I, skupiny 1 až 3</t>
  </si>
  <si>
    <t>2068485829</t>
  </si>
  <si>
    <t>https://podminky.urs.cz/item/CS_URS_2025_01/167151111</t>
  </si>
  <si>
    <t>1008893912</t>
  </si>
  <si>
    <t>158,5*2</t>
  </si>
  <si>
    <t>-213048092</t>
  </si>
  <si>
    <t>174151101</t>
  </si>
  <si>
    <t>Zásyp sypaninou z jakékoliv horniny strojně s uložením výkopku ve vrstvách se zhutněním jam, šachet, rýh nebo kolem objektů v těchto vykopávkách</t>
  </si>
  <si>
    <t>-398011251</t>
  </si>
  <si>
    <t>https://podminky.urs.cz/item/CS_URS_2025_01/174151101</t>
  </si>
  <si>
    <t>"dle výkazu - předpokládané potřebné množství materiálu k realizaci odvodnění"</t>
  </si>
  <si>
    <t>"zásyp kanalizace z nenamrzavé zeminy dle ČSN 73 6133"</t>
  </si>
  <si>
    <t>"předpoklad nakupovaným materiálem"</t>
  </si>
  <si>
    <t>10364100-R</t>
  </si>
  <si>
    <t>zemina pro zásypy - nenamrzavá zeminy dle ČSN 73 6133</t>
  </si>
  <si>
    <t>-1642041222</t>
  </si>
  <si>
    <t>"vč. nákupu a dopravy na místo"</t>
  </si>
  <si>
    <t>35*2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</si>
  <si>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</si>
  <si>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</si>
  <si>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2067736696</t>
  </si>
  <si>
    <t>https://podminky.urs.cz/item/CS_URS_2025_01/175151101</t>
  </si>
  <si>
    <t>"Pískový zásyp a obsyp potrubí [m3]"</t>
  </si>
  <si>
    <t>58337303</t>
  </si>
  <si>
    <t>štěrkopísek frakce 0/8</t>
  </si>
  <si>
    <t>-2025361636</t>
  </si>
  <si>
    <t>70*2 'Přepočtené koeficientem množství</t>
  </si>
  <si>
    <t>Zakládání</t>
  </si>
  <si>
    <t>211531111</t>
  </si>
  <si>
    <t>Výplň kamenivem do rýh odvodňovacích žeber nebo trativodů bez zhutnění, s úpravou povrchu výplně kamenivem hrubým drceným frakce 16 až 63 mm</t>
  </si>
  <si>
    <t>-590333046</t>
  </si>
  <si>
    <t>https://podminky.urs.cz/item/CS_URS_2025_01/211531111</t>
  </si>
  <si>
    <t>"ze 2/3 perforované potrubí DN 100"</t>
  </si>
  <si>
    <t>"obsyp drceným kamenivem (21 m3)"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</si>
  <si>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</si>
  <si>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</si>
  <si>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1035262375</t>
  </si>
  <si>
    <t>https://podminky.urs.cz/item/CS_URS_2025_01/211971121</t>
  </si>
  <si>
    <t>"separační geotextilie drenáže"</t>
  </si>
  <si>
    <t>366</t>
  </si>
  <si>
    <t>69311069</t>
  </si>
  <si>
    <t>geotextilie netkaná separační, ochranná, filtrační, drenážní PP 350g/m2</t>
  </si>
  <si>
    <t>2080197956</t>
  </si>
  <si>
    <t>366*1,1845 'Přepočtené koeficientem množství</t>
  </si>
  <si>
    <t>212752411</t>
  </si>
  <si>
    <t>Trativody z drenážních trubek pro liniové stavby a komunikace se zřízením štěrkového lože pod trubky a s jejich obsypem v otevřeném výkopu trubka korugovaná sendvičová PE-HD SN 8 perforace 220° DN 100</t>
  </si>
  <si>
    <t>-1502780640</t>
  </si>
  <si>
    <t>https://podminky.urs.cz/item/CS_URS_2025_01/212752411</t>
  </si>
  <si>
    <t>"v ceně započten štěrkopískový podsyp (cca 7 m3)"</t>
  </si>
  <si>
    <t>159</t>
  </si>
  <si>
    <t>Svislé a kompletní konstrukce</t>
  </si>
  <si>
    <t>359901211</t>
  </si>
  <si>
    <t>Monitoring stok (kamerový systém) jakékoli výšky nová kanalizace</t>
  </si>
  <si>
    <t>1810236634</t>
  </si>
  <si>
    <t>https://podminky.urs.cz/item/CS_URS_2025_01/359901211</t>
  </si>
  <si>
    <t>"kontrola provedení hlavní stoky DN 200"</t>
  </si>
  <si>
    <t>174</t>
  </si>
  <si>
    <t>Vodorovné konstrukce</t>
  </si>
  <si>
    <t>451573111</t>
  </si>
  <si>
    <t>Lože pod potrubí, stoky a drobné objekty v otevřeném výkopu z písku a štěrkopísku do 63 mm</t>
  </si>
  <si>
    <t>1620250016</t>
  </si>
  <si>
    <t>https://podminky.urs.cz/item/CS_URS_2025_01/451573111</t>
  </si>
  <si>
    <t>"Štěrkopískový podsyp [m3]"</t>
  </si>
  <si>
    <t>452112112</t>
  </si>
  <si>
    <t>Osazení betonových dílců prstenců nebo rámů pod poklopy a mříže, výšky do 100 mm</t>
  </si>
  <si>
    <t>180596482</t>
  </si>
  <si>
    <t>https://podminky.urs.cz/item/CS_URS_2025_01/452112112</t>
  </si>
  <si>
    <t>"Š1-Š5"</t>
  </si>
  <si>
    <t>5+7+1</t>
  </si>
  <si>
    <t>"UV"</t>
  </si>
  <si>
    <t>59224187</t>
  </si>
  <si>
    <t>prstenec šachtový vyrovnávací betonový 625x120x100mm</t>
  </si>
  <si>
    <t>1331900790</t>
  </si>
  <si>
    <t>59224176</t>
  </si>
  <si>
    <t>prstenec šachtový vyrovnávací betonový 625x120x80mm</t>
  </si>
  <si>
    <t>-1057696371</t>
  </si>
  <si>
    <t>59224185</t>
  </si>
  <si>
    <t>prstenec šachtový vyrovnávací betonový 625x120x60mm</t>
  </si>
  <si>
    <t>1018856336</t>
  </si>
  <si>
    <t>59223864</t>
  </si>
  <si>
    <t>prstenec pro uliční vpusť vyrovnávací betonový 390x60x130mm</t>
  </si>
  <si>
    <t>1200040548</t>
  </si>
  <si>
    <t>Trubní vedení</t>
  </si>
  <si>
    <t>810351811</t>
  </si>
  <si>
    <t>Bourání stávajícího potrubí z betonu v otevřeném výkopu DN do 200</t>
  </si>
  <si>
    <t>-32330577</t>
  </si>
  <si>
    <t>https://podminky.urs.cz/item/CS_URS_2025_01/810351811</t>
  </si>
  <si>
    <t>"předpoklad"</t>
  </si>
  <si>
    <t>871313121</t>
  </si>
  <si>
    <t>Montáž kanalizačního potrubí z tvrdého PVC-U hladkého plnostěnného tuhost SN 8 DN 160</t>
  </si>
  <si>
    <t>1526936567</t>
  </si>
  <si>
    <t>https://podminky.urs.cz/item/CS_URS_2025_01/871313121</t>
  </si>
  <si>
    <t>"napojení UV do kanalizačních šachet / potrubí (cca 2 m / kus+ 1x 5m(UV6))"</t>
  </si>
  <si>
    <t>6*2+5</t>
  </si>
  <si>
    <t>28611164</t>
  </si>
  <si>
    <t>trubka kanalizační PVC-U plnostěnná jednovrstvá DN 160x1000mm SN8</t>
  </si>
  <si>
    <t>-298148187</t>
  </si>
  <si>
    <t>17*1,03 'Přepočtené koeficientem množství</t>
  </si>
  <si>
    <t>871353121</t>
  </si>
  <si>
    <t>Montáž kanalizačního potrubí z tvrdého PVC-U hladkého plnostěnného tuhost SN 8 DN 200</t>
  </si>
  <si>
    <t>950690479</t>
  </si>
  <si>
    <t>https://podminky.urs.cz/item/CS_URS_2025_01/871353121</t>
  </si>
  <si>
    <t>28611167</t>
  </si>
  <si>
    <t>trubka kanalizační PVC-U plnostěnná jednovrstvá DN 200x1000mm SN8</t>
  </si>
  <si>
    <t>1005870652</t>
  </si>
  <si>
    <t>174*1,03 'Přepočtené koeficientem množství</t>
  </si>
  <si>
    <t>877310310</t>
  </si>
  <si>
    <t>Montáž tvarovek na kanalizačním plastovém potrubí z PP nebo PVC-U hladkého plnostěnného kolen, víček nebo hrdlových uzávěrů DN 150</t>
  </si>
  <si>
    <t>498362737</t>
  </si>
  <si>
    <t>https://podminky.urs.cz/item/CS_URS_2025_01/877310310</t>
  </si>
  <si>
    <t>28611359</t>
  </si>
  <si>
    <t>koleno kanalizační PVC KG 160x15°</t>
  </si>
  <si>
    <t>-2055506867</t>
  </si>
  <si>
    <t>28611363</t>
  </si>
  <si>
    <t>koleno kanalizační PVC KG 160x87°</t>
  </si>
  <si>
    <t>-377297289</t>
  </si>
  <si>
    <t>877310440</t>
  </si>
  <si>
    <t>Montáž tvarovek na kanalizačním plastovém potrubí z PP nebo PVC-U korugovaného nebo žebrovaného šachtových vložek DN 150</t>
  </si>
  <si>
    <t>-1148478295</t>
  </si>
  <si>
    <t>https://podminky.urs.cz/item/CS_URS_2025_01/877310440</t>
  </si>
  <si>
    <t>"napojení přípojek od UV do stěn šachet"</t>
  </si>
  <si>
    <t>28617480</t>
  </si>
  <si>
    <t>vložka šachtová kanalizace PP korugované DN 160</t>
  </si>
  <si>
    <t>1615830290</t>
  </si>
  <si>
    <t>877350310</t>
  </si>
  <si>
    <t>Montáž tvarovek na kanalizačním plastovém potrubí z PP nebo PVC-U hladkého plnostěnného kolen, víček nebo hrdlových uzávěrů DN 200</t>
  </si>
  <si>
    <t>1264650925</t>
  </si>
  <si>
    <t>https://podminky.urs.cz/item/CS_URS_2025_01/877350310</t>
  </si>
  <si>
    <t>"zaslepení potrubí v místě rušené vpusti"</t>
  </si>
  <si>
    <t>28611960</t>
  </si>
  <si>
    <t>zátka hrdlová kanalizační plastová PP SN16 DN 200</t>
  </si>
  <si>
    <t>1131991249</t>
  </si>
  <si>
    <t>877350320</t>
  </si>
  <si>
    <t>Montáž tvarovek na kanalizačním plastovém potrubí z PP nebo PVC-U hladkého plnostěnného odboček DN 200</t>
  </si>
  <si>
    <t>63152227</t>
  </si>
  <si>
    <t>https://podminky.urs.cz/item/CS_URS_2025_01/877350320</t>
  </si>
  <si>
    <t>28611432</t>
  </si>
  <si>
    <t>odbočka kanalizační plastová s hrdlem KG 200/160/87°</t>
  </si>
  <si>
    <t>-536234913</t>
  </si>
  <si>
    <t>877350330</t>
  </si>
  <si>
    <t>Montáž tvarovek na kanalizačním plastovém potrubí z PP nebo PVC-U hladkého plnostěnného spojek nebo redukcí DN 200</t>
  </si>
  <si>
    <t>-1540795909</t>
  </si>
  <si>
    <t>https://podminky.urs.cz/item/CS_URS_2025_01/877350330</t>
  </si>
  <si>
    <t>28611938</t>
  </si>
  <si>
    <t>redukce kanalizační plastová nesouosá KG 200/150</t>
  </si>
  <si>
    <t>1060769659</t>
  </si>
  <si>
    <t>890411851</t>
  </si>
  <si>
    <t>Bourání šachet a jímek strojně velikosti obestavěného prostoru do 1,5 m3 z prefabrikovaných skruží</t>
  </si>
  <si>
    <t>1147955112</t>
  </si>
  <si>
    <t>https://podminky.urs.cz/item/CS_URS_2025_01/890411851</t>
  </si>
  <si>
    <t>"odstranění 2 ks šachet - odhad 1,5 m3"</t>
  </si>
  <si>
    <t>2*1,5</t>
  </si>
  <si>
    <t>892312121</t>
  </si>
  <si>
    <t>Tlakové zkoušky vzduchem těsnícími vaky ucpávkovými DN 150</t>
  </si>
  <si>
    <t>úsek</t>
  </si>
  <si>
    <t>471099240</t>
  </si>
  <si>
    <t>https://podminky.urs.cz/item/CS_URS_2025_01/892312121</t>
  </si>
  <si>
    <t>"napojení UV"</t>
  </si>
  <si>
    <t>892352121</t>
  </si>
  <si>
    <t>Tlakové zkoušky vzduchem těsnícími vaky ucpávkovými DN 200</t>
  </si>
  <si>
    <t>1601044371</t>
  </si>
  <si>
    <t>https://podminky.urs.cz/item/CS_URS_2025_01/892352121</t>
  </si>
  <si>
    <t>"mezi Š1-Š5"</t>
  </si>
  <si>
    <t>894410100</t>
  </si>
  <si>
    <t>Osazení betonových dílců šachet kanalizačních dno DN 1000, výšky 500 mm</t>
  </si>
  <si>
    <t>-561864199</t>
  </si>
  <si>
    <t>https://podminky.urs.cz/item/CS_URS_2025_01/894410100</t>
  </si>
  <si>
    <t>"Š1-Š3"</t>
  </si>
  <si>
    <t>59224548</t>
  </si>
  <si>
    <t>dno betonové šachty DN 1000 kanalizační výšky 50cm</t>
  </si>
  <si>
    <t>1422440967</t>
  </si>
  <si>
    <t>894410103</t>
  </si>
  <si>
    <t>Osazení betonových dílců šachet kanalizačních dno DN 1000, výšky 1000 mm</t>
  </si>
  <si>
    <t>-1237429803</t>
  </si>
  <si>
    <t>https://podminky.urs.cz/item/CS_URS_2025_01/894410103</t>
  </si>
  <si>
    <t>"Š4, Š5"</t>
  </si>
  <si>
    <t>59224339</t>
  </si>
  <si>
    <t>dno betonové šachty DN 1000 kanalizační výšky 100cm</t>
  </si>
  <si>
    <t>-543387433</t>
  </si>
  <si>
    <t>894410211</t>
  </si>
  <si>
    <t>Osazení betonových dílců šachet kanalizačních skruž rovná DN 1000, výšky 250 mm</t>
  </si>
  <si>
    <t>1956513330</t>
  </si>
  <si>
    <t>https://podminky.urs.cz/item/CS_URS_2025_01/894410211</t>
  </si>
  <si>
    <t>"Š4"</t>
  </si>
  <si>
    <t>59224160</t>
  </si>
  <si>
    <t>skruž betonová kanalizační se stupadly 100x25x12cm</t>
  </si>
  <si>
    <t>-1732025843</t>
  </si>
  <si>
    <t>894410302</t>
  </si>
  <si>
    <t>Osazení betonových dílců šachet kanalizačních deska zákrytová DN 1000</t>
  </si>
  <si>
    <t>-399248862</t>
  </si>
  <si>
    <t>https://podminky.urs.cz/item/CS_URS_2025_01/894410302</t>
  </si>
  <si>
    <t>59224075</t>
  </si>
  <si>
    <t>deska betonová zákrytová k ukončení šachet 1000/625x200mm</t>
  </si>
  <si>
    <t>1947028012</t>
  </si>
  <si>
    <t>59224348</t>
  </si>
  <si>
    <t>těsnění elastomerové pro spojení šachetních dílů DN 1000</t>
  </si>
  <si>
    <t>-534381071</t>
  </si>
  <si>
    <t>5+1</t>
  </si>
  <si>
    <t>895941301</t>
  </si>
  <si>
    <t>Osazení vpusti uliční z betonových dílců DN 450 dno s výtokem</t>
  </si>
  <si>
    <t>-1400159583</t>
  </si>
  <si>
    <t>https://podminky.urs.cz/item/CS_URS_2025_01/895941301</t>
  </si>
  <si>
    <t>"UV 6"</t>
  </si>
  <si>
    <t>59223850</t>
  </si>
  <si>
    <t>dno pro uliční vpusť s výtokovým otvorem betonové 450x330x50mm</t>
  </si>
  <si>
    <t>-2119830363</t>
  </si>
  <si>
    <t>895941302</t>
  </si>
  <si>
    <t>Osazení vpusti uliční z betonových dílců DN 450 dno s kalištěm</t>
  </si>
  <si>
    <t>1795641230</t>
  </si>
  <si>
    <t>https://podminky.urs.cz/item/CS_URS_2025_01/895941302</t>
  </si>
  <si>
    <t>59223332</t>
  </si>
  <si>
    <t>vpusť uliční DN 450 kaliště 450/300x50mm</t>
  </si>
  <si>
    <t>1363677780</t>
  </si>
  <si>
    <t>895941313</t>
  </si>
  <si>
    <t>Osazení vpusti uliční z betonových dílců DN 450 skruž horní 295 mm</t>
  </si>
  <si>
    <t>1400346944</t>
  </si>
  <si>
    <t>https://podminky.urs.cz/item/CS_URS_2025_01/895941313</t>
  </si>
  <si>
    <t>59223321</t>
  </si>
  <si>
    <t>vpusť uliční DN 450 skruž horní betonová 450/295x50mm</t>
  </si>
  <si>
    <t>1756978457</t>
  </si>
  <si>
    <t>895941314</t>
  </si>
  <si>
    <t>Osazení vpusti uliční z betonových dílců DN 450 skruž horní 570 mm</t>
  </si>
  <si>
    <t>-478531431</t>
  </si>
  <si>
    <t>https://podminky.urs.cz/item/CS_URS_2025_01/895941314</t>
  </si>
  <si>
    <t>59223322</t>
  </si>
  <si>
    <t>vpusť uliční DN 450 skruž horní betonová 450/570x50mm</t>
  </si>
  <si>
    <t>2072610410</t>
  </si>
  <si>
    <t>895941331</t>
  </si>
  <si>
    <t>Osazení vpusti uliční z betonových dílců DN 450 skruž průběžná s výtokem</t>
  </si>
  <si>
    <t>1953486882</t>
  </si>
  <si>
    <t>https://podminky.urs.cz/item/CS_URS_2025_01/895941331</t>
  </si>
  <si>
    <t>59223854</t>
  </si>
  <si>
    <t>skruž betonová s odtokem 150mm PVC pro uliční vpusť 450x350x50mm</t>
  </si>
  <si>
    <t>-1907888987</t>
  </si>
  <si>
    <t>899104112</t>
  </si>
  <si>
    <t>Osazení poklopů šachtových litinových, ocelových nebo železobetonových včetně rámů pro třídu zatížení D400, E600</t>
  </si>
  <si>
    <t>658041345</t>
  </si>
  <si>
    <t>https://podminky.urs.cz/item/CS_URS_2025_01/899104112</t>
  </si>
  <si>
    <t>63126039</t>
  </si>
  <si>
    <t>poklop šachtový s BEGU rámem a zámky kruhový, DN 600 D400</t>
  </si>
  <si>
    <t>-2077545749</t>
  </si>
  <si>
    <t>"Š1"</t>
  </si>
  <si>
    <t>28661935</t>
  </si>
  <si>
    <t>poklop šachtový litinový DN 600 pro třídu zatížení D400</t>
  </si>
  <si>
    <t>-1001911770</t>
  </si>
  <si>
    <t>"Š2-Š5 (s odvětráním)"</t>
  </si>
  <si>
    <t>899132121</t>
  </si>
  <si>
    <t>Výměna (výšková úprava) poklopu kanalizačního s rámem pevným s ošetřením podkladních vrstev hloubky do 25 cm</t>
  </si>
  <si>
    <t>1598973841</t>
  </si>
  <si>
    <t>https://podminky.urs.cz/item/CS_URS_2025_01/899132121</t>
  </si>
  <si>
    <t>"rekonstrukce 10 ks objektů s využitím stáv.poklopů"</t>
  </si>
  <si>
    <t>899132212</t>
  </si>
  <si>
    <t>Výměna (výšková úprava) poklopu vodovodního samonivelačního nebo pevného šoupátkového</t>
  </si>
  <si>
    <t>-13652856</t>
  </si>
  <si>
    <t>https://podminky.urs.cz/item/CS_URS_2025_01/899132212</t>
  </si>
  <si>
    <t>899132213</t>
  </si>
  <si>
    <t>Výměna (výšková úprava) poklopu vodovodního samonivelačního nebo pevného hydrantového</t>
  </si>
  <si>
    <t>-893046770</t>
  </si>
  <si>
    <t>https://podminky.urs.cz/item/CS_URS_2025_01/899132213</t>
  </si>
  <si>
    <t>899203211</t>
  </si>
  <si>
    <t>Demontáž mříží litinových včetně rámů, hmotnosti jednotlivě přes 100 do 150 Kg</t>
  </si>
  <si>
    <t>-1498683717</t>
  </si>
  <si>
    <t>https://podminky.urs.cz/item/CS_URS_2025_01/899203211</t>
  </si>
  <si>
    <t>899204112</t>
  </si>
  <si>
    <t>Osazení mříží litinových včetně rámů a košů na bahno pro třídu zatížení D400, E600</t>
  </si>
  <si>
    <t>1030326119</t>
  </si>
  <si>
    <t>https://podminky.urs.cz/item/CS_URS_2025_01/899204112</t>
  </si>
  <si>
    <t>"uliční vpusti"</t>
  </si>
  <si>
    <t>59224481</t>
  </si>
  <si>
    <t>mříž vtoková s rámem pro uliční vpusť 500x500, zatížení 40 tun</t>
  </si>
  <si>
    <t>-1833320742</t>
  </si>
  <si>
    <t>59223871</t>
  </si>
  <si>
    <t>koš vysoký pro uliční vpusti žárově Pz plech pro rám 500/500mm</t>
  </si>
  <si>
    <t>-562750147</t>
  </si>
  <si>
    <t>899303811</t>
  </si>
  <si>
    <t>Demontáž poklopů betonových a železobetonových včetně rámu, hmotnosti jednotlivě přes 100 do 150 kg</t>
  </si>
  <si>
    <t>-1095630569</t>
  </si>
  <si>
    <t>https://podminky.urs.cz/item/CS_URS_2025_01/899303811</t>
  </si>
  <si>
    <t>899722114</t>
  </si>
  <si>
    <t>Krytí potrubí z plastů výstražnou fólií z PVC šířky přes 34 do 40 cm</t>
  </si>
  <si>
    <t>218813829</t>
  </si>
  <si>
    <t>https://podminky.urs.cz/item/CS_URS_2025_01/899722114</t>
  </si>
  <si>
    <t>899910100-R</t>
  </si>
  <si>
    <t>Napojení na stávající výust (ZÚ A1 - bude upřesněno po odkrytíí)</t>
  </si>
  <si>
    <t>kpl</t>
  </si>
  <si>
    <t>-2109269909</t>
  </si>
  <si>
    <t>977151119</t>
  </si>
  <si>
    <t>Jádrové vrty diamantovými korunkami do stavebních materiálů (železobetonu, betonu, cihel, obkladů, dlažeb, kamene) průměru přes 100 do 110 mm</t>
  </si>
  <si>
    <t>-1302123399</t>
  </si>
  <si>
    <t>https://podminky.urs.cz/item/CS_URS_2025_01/977151119</t>
  </si>
  <si>
    <t>"zaústění drenáže do stěn šachet UV"</t>
  </si>
  <si>
    <t>7*0,05</t>
  </si>
  <si>
    <t>977151124</t>
  </si>
  <si>
    <t>Jádrové vrty diamantovými korunkami do stavebních materiálů (železobetonu, betonu, cihel, obkladů, dlažeb, kamene) průměru přes 150 do 180 mm</t>
  </si>
  <si>
    <t>925759882</t>
  </si>
  <si>
    <t>https://podminky.urs.cz/item/CS_URS_2025_01/977151124</t>
  </si>
  <si>
    <t>5*0,15</t>
  </si>
  <si>
    <t>-641393330</t>
  </si>
  <si>
    <t>-1859917719</t>
  </si>
  <si>
    <t>44,433*29 'Přepočtené koeficientem množství</t>
  </si>
  <si>
    <t>1522283888</t>
  </si>
  <si>
    <t>44,433*0,9 'Přepočtené koeficientem množství</t>
  </si>
  <si>
    <t>997221862</t>
  </si>
  <si>
    <t>Poplatek za uložení stavebního odpadu na recyklační skládce (skládkovné) z armovaného betonu zatříděného do Katalogu odpadů pod kódem 17 01 01</t>
  </si>
  <si>
    <t>-90041675</t>
  </si>
  <si>
    <t>https://podminky.urs.cz/item/CS_URS_2025_01/997221862</t>
  </si>
  <si>
    <t>44,433*0,1 'Přepočtené koeficientem množství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</si>
  <si>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</si>
  <si>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</si>
  <si>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-337271083</t>
  </si>
  <si>
    <t>https://podminky.urs.cz/item/CS_URS_2025_01/998276101</t>
  </si>
  <si>
    <t>764</t>
  </si>
  <si>
    <t>Konstrukce klempířské</t>
  </si>
  <si>
    <t>764001901</t>
  </si>
  <si>
    <t>Napojení na stávající klempířské konstrukce délky spoje do 0,5 m</t>
  </si>
  <si>
    <t>-1120559139</t>
  </si>
  <si>
    <t>https://podminky.urs.cz/item/CS_URS_2025_01/764001901</t>
  </si>
  <si>
    <t>"úpravu stávajících okapových výtoků"</t>
  </si>
  <si>
    <t>764004863</t>
  </si>
  <si>
    <t>Demontáž klempířských konstrukcí svodu k dalšímu použití</t>
  </si>
  <si>
    <t>1261108930</t>
  </si>
  <si>
    <t>https://podminky.urs.cz/item/CS_URS_2025_01/764004863</t>
  </si>
  <si>
    <t>"zkrácení do délky cca 0,5 m pro nové napojení výtokového kolena"</t>
  </si>
  <si>
    <t>2*0,5</t>
  </si>
  <si>
    <t>764508135</t>
  </si>
  <si>
    <t>Montáž svodu kruhového, průměru kolen výtokových</t>
  </si>
  <si>
    <t>912211432</t>
  </si>
  <si>
    <t>https://podminky.urs.cz/item/CS_URS_2025_01/764508135</t>
  </si>
  <si>
    <t>28651139</t>
  </si>
  <si>
    <t>koleno kruhové 45°plast svodu do D 105mm</t>
  </si>
  <si>
    <t>1077088482</t>
  </si>
  <si>
    <t>998764101</t>
  </si>
  <si>
    <t>Přesun hmot pro konstrukce klempířské stanovený z hmotnosti přesunovaného materiálu vodorovná dopravní vzdálenost do 50 m základní v objektech výšky do 6 m</t>
  </si>
  <si>
    <t>-1803375269</t>
  </si>
  <si>
    <t>https://podminky.urs.cz/item/CS_URS_2025_01/998764101</t>
  </si>
  <si>
    <t>Práce a dodávky M</t>
  </si>
  <si>
    <t>21-M</t>
  </si>
  <si>
    <t>Elektromontáže</t>
  </si>
  <si>
    <t>210204011</t>
  </si>
  <si>
    <t>Montáž stožárů osvětlení samostatně stojících ocelových, délky do 12 m</t>
  </si>
  <si>
    <t>978244065</t>
  </si>
  <si>
    <t>https://podminky.urs.cz/item/CS_URS_2025_01/210204011</t>
  </si>
  <si>
    <t>"přesun jednoho sloupu VO v úseku A2"</t>
  </si>
  <si>
    <t>210204200-R</t>
  </si>
  <si>
    <t>Demontáž a zpětná montáž elektrovýzbroje stožárů, svítidla a přepojení kabelů a uzemnění vč. příslušné techniky (plošina apod.)</t>
  </si>
  <si>
    <t>-1885658965</t>
  </si>
  <si>
    <t>218204011</t>
  </si>
  <si>
    <t>Demontáž stožárů osvětlení ocelových samostatně stojících, délky do 12 m</t>
  </si>
  <si>
    <t>-1938162447</t>
  </si>
  <si>
    <t>https://podminky.urs.cz/item/CS_URS_2025_01/218204011</t>
  </si>
  <si>
    <t>46-M</t>
  </si>
  <si>
    <t>Zemní práce při extr.mont.pracích</t>
  </si>
  <si>
    <t>460611111</t>
  </si>
  <si>
    <t>Vrty pro stožáry nadzemního vedení nepažené, hloubky do 2 m průměru do 55 cm, v hornině třídy vrtatelnosti I</t>
  </si>
  <si>
    <t>192884757</t>
  </si>
  <si>
    <t>https://podminky.urs.cz/item/CS_URS_2025_01/460611111</t>
  </si>
  <si>
    <t>460641113</t>
  </si>
  <si>
    <t>Základové konstrukce základ bez bednění do rostlé zeminy z monolitického betonu tř. C 16/20</t>
  </si>
  <si>
    <t>1067827173</t>
  </si>
  <si>
    <t>https://podminky.urs.cz/item/CS_URS_2025_01/460641113</t>
  </si>
  <si>
    <t>0,25</t>
  </si>
  <si>
    <t>SO.01.3 - Náklady vlivem etapizace výstavby (dočasný stav)</t>
  </si>
  <si>
    <t>315913780</t>
  </si>
  <si>
    <t>25+3</t>
  </si>
  <si>
    <t>-1080171193</t>
  </si>
  <si>
    <t>-1505310617</t>
  </si>
  <si>
    <t>25*0,045 'Přepočtené koeficientem množství</t>
  </si>
  <si>
    <t>564851011</t>
  </si>
  <si>
    <t>Podklad ze štěrkodrti ŠD s rozprostřením a zhutněním plochy jednotlivě do 100 m2, po zhutnění tl. 150 mm</t>
  </si>
  <si>
    <t>-214334159</t>
  </si>
  <si>
    <t>https://podminky.urs.cz/item/CS_URS_2025_01/564851011</t>
  </si>
  <si>
    <t>-2109129761</t>
  </si>
  <si>
    <t>577144111</t>
  </si>
  <si>
    <t>Asfaltový beton vrstva obrusná ACO 11 (ABS) s rozprostřením a se zhutněním z nemodifikovaného asfaltu v pruhu šířky do 3 m tř. I (ACO 11+), po zhutnění tl. 50 mm</t>
  </si>
  <si>
    <t>916437630</t>
  </si>
  <si>
    <t>https://podminky.urs.cz/item/CS_URS_2025_01/577144111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</si>
  <si>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</si>
  <si>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</si>
  <si>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-715077144</t>
  </si>
  <si>
    <t>https://podminky.urs.cz/item/CS_URS_2025_01/596211110</t>
  </si>
  <si>
    <t>-1979786736</t>
  </si>
  <si>
    <t>2*1,03 'Přepočtené koeficientem množství</t>
  </si>
  <si>
    <t>886294331</t>
  </si>
  <si>
    <t>-113552351</t>
  </si>
  <si>
    <t>5*1,02 'Přepočtené koeficientem množství</t>
  </si>
  <si>
    <t>-1732416201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</si>
  <si>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</si>
  <si>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</si>
  <si>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</si>
  <si>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</si>
  <si>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</si>
  <si>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</si>
  <si>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</si>
  <si>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012002000</t>
  </si>
  <si>
    <t>Zeměměřičské práce</t>
  </si>
  <si>
    <t>1024</t>
  </si>
  <si>
    <t>349073732</t>
  </si>
  <si>
    <t>https://podminky.urs.cz/item/CS_URS_2025_01/012002000</t>
  </si>
  <si>
    <t>013002000</t>
  </si>
  <si>
    <t>Projektové práce</t>
  </si>
  <si>
    <t>1110296215</t>
  </si>
  <si>
    <t>https://podminky.urs.cz/item/CS_URS_2025_01/013002000</t>
  </si>
  <si>
    <t>VRN3</t>
  </si>
  <si>
    <t>Zařízení staveniště</t>
  </si>
  <si>
    <t>030001000</t>
  </si>
  <si>
    <t>-794127151</t>
  </si>
  <si>
    <t>https://podminky.urs.cz/item/CS_URS_2025_01/030001000</t>
  </si>
  <si>
    <t>"vč. zajištění a zabezpečení staveniště, ochrana stáv. konstrukcí apod."</t>
  </si>
  <si>
    <t>VRN4</t>
  </si>
  <si>
    <t>Inženýrská činnost</t>
  </si>
  <si>
    <t>040001000</t>
  </si>
  <si>
    <t>1813768871</t>
  </si>
  <si>
    <t>https://podminky.urs.cz/item/CS_URS_2025_01/040001000</t>
  </si>
  <si>
    <t>"mimo jiné náklady vzniklé v souvislosti s předáním stavby, zkoušky, atesty apod."</t>
  </si>
  <si>
    <t>"statické zatěžovací zkoušky podloží dle ČSN 736190 (min. 3x)"</t>
  </si>
  <si>
    <t>"koordinační činnost se správci sítí, přeložkou CETIN apod."</t>
  </si>
  <si>
    <t>"dozory"</t>
  </si>
  <si>
    <t>VRN7</t>
  </si>
  <si>
    <t>Provozní vlivy</t>
  </si>
  <si>
    <t>070001000</t>
  </si>
  <si>
    <t>1956113207</t>
  </si>
  <si>
    <t>https://podminky.urs.cz/item/CS_URS_2025_01/070001000</t>
  </si>
  <si>
    <t>"zajištění a provedení DIO apod."</t>
  </si>
  <si>
    <t>"vč. zajištění provizorního přístupu k dotčeným nemovitostem, apod."</t>
  </si>
  <si>
    <t>"ochranná pásma apod."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</si>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</sst>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 wrapText="1"/>
    </xf>
    <xf numFmtId="167" fontId="38" fillId="0" borderId="23" xfId="0" applyNumberFormat="1" applyFont="1" applyBorder="1" applyAlignment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162751119" TargetMode="External"/><Relationship Id="rId18" Type="http://schemas.openxmlformats.org/officeDocument/2006/relationships/hyperlink" Target="https://podminky.urs.cz/item/CS_URS_2025_01/171251201" TargetMode="External"/><Relationship Id="rId26" Type="http://schemas.openxmlformats.org/officeDocument/2006/relationships/hyperlink" Target="https://podminky.urs.cz/item/CS_URS_2025_01/184813511" TargetMode="External"/><Relationship Id="rId39" Type="http://schemas.openxmlformats.org/officeDocument/2006/relationships/hyperlink" Target="https://podminky.urs.cz/item/CS_URS_2025_01/596211112" TargetMode="External"/><Relationship Id="rId21" Type="http://schemas.openxmlformats.org/officeDocument/2006/relationships/hyperlink" Target="https://podminky.urs.cz/item/CS_URS_2025_01/181252305" TargetMode="External"/><Relationship Id="rId34" Type="http://schemas.openxmlformats.org/officeDocument/2006/relationships/hyperlink" Target="https://podminky.urs.cz/item/CS_URS_2025_01/569851111" TargetMode="External"/><Relationship Id="rId42" Type="http://schemas.openxmlformats.org/officeDocument/2006/relationships/hyperlink" Target="https://podminky.urs.cz/item/CS_URS_2025_01/596212210" TargetMode="External"/><Relationship Id="rId47" Type="http://schemas.openxmlformats.org/officeDocument/2006/relationships/hyperlink" Target="https://podminky.urs.cz/item/CS_URS_2025_01/914431112" TargetMode="External"/><Relationship Id="rId50" Type="http://schemas.openxmlformats.org/officeDocument/2006/relationships/hyperlink" Target="https://podminky.urs.cz/item/CS_URS_2025_01/915111115" TargetMode="External"/><Relationship Id="rId55" Type="http://schemas.openxmlformats.org/officeDocument/2006/relationships/hyperlink" Target="https://podminky.urs.cz/item/CS_URS_2025_01/915221121" TargetMode="External"/><Relationship Id="rId63" Type="http://schemas.openxmlformats.org/officeDocument/2006/relationships/hyperlink" Target="https://podminky.urs.cz/item/CS_URS_2025_01/919731121" TargetMode="External"/><Relationship Id="rId68" Type="http://schemas.openxmlformats.org/officeDocument/2006/relationships/hyperlink" Target="https://podminky.urs.cz/item/CS_URS_2025_01/966006132" TargetMode="External"/><Relationship Id="rId76" Type="http://schemas.openxmlformats.org/officeDocument/2006/relationships/hyperlink" Target="https://podminky.urs.cz/item/CS_URS_2025_01/997221861" TargetMode="External"/><Relationship Id="rId7" Type="http://schemas.openxmlformats.org/officeDocument/2006/relationships/hyperlink" Target="https://podminky.urs.cz/item/CS_URS_2025_01/113201111" TargetMode="External"/><Relationship Id="rId71" Type="http://schemas.openxmlformats.org/officeDocument/2006/relationships/hyperlink" Target="https://podminky.urs.cz/item/CS_URS_2025_01/997221559" TargetMode="External"/><Relationship Id="rId2" Type="http://schemas.openxmlformats.org/officeDocument/2006/relationships/hyperlink" Target="https://podminky.urs.cz/item/CS_URS_2025_01/113106171" TargetMode="External"/><Relationship Id="rId16" Type="http://schemas.openxmlformats.org/officeDocument/2006/relationships/hyperlink" Target="https://podminky.urs.cz/item/CS_URS_2025_01/171152101" TargetMode="External"/><Relationship Id="rId29" Type="http://schemas.openxmlformats.org/officeDocument/2006/relationships/hyperlink" Target="https://podminky.urs.cz/item/CS_URS_2025_01/564851111" TargetMode="External"/><Relationship Id="rId11" Type="http://schemas.openxmlformats.org/officeDocument/2006/relationships/hyperlink" Target="https://podminky.urs.cz/item/CS_URS_2025_01/162351104" TargetMode="External"/><Relationship Id="rId24" Type="http://schemas.openxmlformats.org/officeDocument/2006/relationships/hyperlink" Target="https://podminky.urs.cz/item/CS_URS_2025_01/182303111" TargetMode="External"/><Relationship Id="rId32" Type="http://schemas.openxmlformats.org/officeDocument/2006/relationships/hyperlink" Target="https://podminky.urs.cz/item/CS_URS_2025_01/565135111" TargetMode="External"/><Relationship Id="rId37" Type="http://schemas.openxmlformats.org/officeDocument/2006/relationships/hyperlink" Target="https://podminky.urs.cz/item/CS_URS_2025_01/577134111" TargetMode="External"/><Relationship Id="rId40" Type="http://schemas.openxmlformats.org/officeDocument/2006/relationships/hyperlink" Target="https://podminky.urs.cz/item/CS_URS_2025_01/596211114" TargetMode="External"/><Relationship Id="rId45" Type="http://schemas.openxmlformats.org/officeDocument/2006/relationships/hyperlink" Target="https://podminky.urs.cz/item/CS_URS_2025_01/914111111" TargetMode="External"/><Relationship Id="rId53" Type="http://schemas.openxmlformats.org/officeDocument/2006/relationships/hyperlink" Target="https://podminky.urs.cz/item/CS_URS_2025_01/915211111" TargetMode="External"/><Relationship Id="rId58" Type="http://schemas.openxmlformats.org/officeDocument/2006/relationships/hyperlink" Target="https://podminky.urs.cz/item/CS_URS_2025_01/915621111" TargetMode="External"/><Relationship Id="rId66" Type="http://schemas.openxmlformats.org/officeDocument/2006/relationships/hyperlink" Target="https://podminky.urs.cz/item/CS_URS_2025_01/938908411" TargetMode="External"/><Relationship Id="rId74" Type="http://schemas.openxmlformats.org/officeDocument/2006/relationships/hyperlink" Target="https://podminky.urs.cz/item/CS_URS_2025_01/997221571" TargetMode="External"/><Relationship Id="rId79" Type="http://schemas.openxmlformats.org/officeDocument/2006/relationships/hyperlink" Target="https://podminky.urs.cz/item/CS_URS_2025_01/998223011" TargetMode="External"/><Relationship Id="rId5" Type="http://schemas.openxmlformats.org/officeDocument/2006/relationships/hyperlink" Target="https://podminky.urs.cz/item/CS_URS_2025_01/113107221" TargetMode="External"/><Relationship Id="rId61" Type="http://schemas.openxmlformats.org/officeDocument/2006/relationships/hyperlink" Target="https://podminky.urs.cz/item/CS_URS_2025_01/919726122" TargetMode="External"/><Relationship Id="rId82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1/122252204" TargetMode="External"/><Relationship Id="rId19" Type="http://schemas.openxmlformats.org/officeDocument/2006/relationships/hyperlink" Target="https://podminky.urs.cz/item/CS_URS_2025_01/180405111" TargetMode="External"/><Relationship Id="rId31" Type="http://schemas.openxmlformats.org/officeDocument/2006/relationships/hyperlink" Target="https://podminky.urs.cz/item/CS_URS_2025_01/564871011" TargetMode="External"/><Relationship Id="rId44" Type="http://schemas.openxmlformats.org/officeDocument/2006/relationships/hyperlink" Target="https://podminky.urs.cz/item/CS_URS_2025_01/596811120" TargetMode="External"/><Relationship Id="rId52" Type="http://schemas.openxmlformats.org/officeDocument/2006/relationships/hyperlink" Target="https://podminky.urs.cz/item/CS_URS_2025_01/915131111" TargetMode="External"/><Relationship Id="rId60" Type="http://schemas.openxmlformats.org/officeDocument/2006/relationships/hyperlink" Target="https://podminky.urs.cz/item/CS_URS_2025_01/916231213" TargetMode="External"/><Relationship Id="rId65" Type="http://schemas.openxmlformats.org/officeDocument/2006/relationships/hyperlink" Target="https://podminky.urs.cz/item/CS_URS_2025_01/919735111" TargetMode="External"/><Relationship Id="rId73" Type="http://schemas.openxmlformats.org/officeDocument/2006/relationships/hyperlink" Target="https://podminky.urs.cz/item/CS_URS_2025_01/997221569" TargetMode="External"/><Relationship Id="rId78" Type="http://schemas.openxmlformats.org/officeDocument/2006/relationships/hyperlink" Target="https://podminky.urs.cz/item/CS_URS_2025_01/997221875" TargetMode="External"/><Relationship Id="rId81" Type="http://schemas.openxmlformats.org/officeDocument/2006/relationships/hyperlink" Target="https://podminky.urs.cz/item/CS_URS_2025_01/998711101" TargetMode="External"/><Relationship Id="rId4" Type="http://schemas.openxmlformats.org/officeDocument/2006/relationships/hyperlink" Target="https://podminky.urs.cz/item/CS_URS_2025_01/113107141" TargetMode="External"/><Relationship Id="rId9" Type="http://schemas.openxmlformats.org/officeDocument/2006/relationships/hyperlink" Target="https://podminky.urs.cz/item/CS_URS_2025_01/121151103" TargetMode="External"/><Relationship Id="rId14" Type="http://schemas.openxmlformats.org/officeDocument/2006/relationships/hyperlink" Target="https://podminky.urs.cz/item/CS_URS_2025_01/166151101" TargetMode="External"/><Relationship Id="rId22" Type="http://schemas.openxmlformats.org/officeDocument/2006/relationships/hyperlink" Target="https://podminky.urs.cz/item/CS_URS_2025_01/181351103" TargetMode="External"/><Relationship Id="rId27" Type="http://schemas.openxmlformats.org/officeDocument/2006/relationships/hyperlink" Target="https://podminky.urs.cz/item/CS_URS_2025_01/184911151" TargetMode="External"/><Relationship Id="rId30" Type="http://schemas.openxmlformats.org/officeDocument/2006/relationships/hyperlink" Target="https://podminky.urs.cz/item/CS_URS_2025_01/564861011" TargetMode="External"/><Relationship Id="rId35" Type="http://schemas.openxmlformats.org/officeDocument/2006/relationships/hyperlink" Target="https://podminky.urs.cz/item/CS_URS_2025_01/573191111" TargetMode="External"/><Relationship Id="rId43" Type="http://schemas.openxmlformats.org/officeDocument/2006/relationships/hyperlink" Target="https://podminky.urs.cz/item/CS_URS_2025_01/596212214" TargetMode="External"/><Relationship Id="rId48" Type="http://schemas.openxmlformats.org/officeDocument/2006/relationships/hyperlink" Target="https://podminky.urs.cz/item/CS_URS_2025_01/914511112" TargetMode="External"/><Relationship Id="rId56" Type="http://schemas.openxmlformats.org/officeDocument/2006/relationships/hyperlink" Target="https://podminky.urs.cz/item/CS_URS_2025_01/915231111" TargetMode="External"/><Relationship Id="rId64" Type="http://schemas.openxmlformats.org/officeDocument/2006/relationships/hyperlink" Target="https://podminky.urs.cz/item/CS_URS_2025_01/919732221" TargetMode="External"/><Relationship Id="rId69" Type="http://schemas.openxmlformats.org/officeDocument/2006/relationships/hyperlink" Target="https://podminky.urs.cz/item/CS_URS_2025_01/979054451" TargetMode="External"/><Relationship Id="rId77" Type="http://schemas.openxmlformats.org/officeDocument/2006/relationships/hyperlink" Target="https://podminky.urs.cz/item/CS_URS_2025_01/997221873" TargetMode="External"/><Relationship Id="rId8" Type="http://schemas.openxmlformats.org/officeDocument/2006/relationships/hyperlink" Target="https://podminky.urs.cz/item/CS_URS_2025_01/113202111" TargetMode="External"/><Relationship Id="rId51" Type="http://schemas.openxmlformats.org/officeDocument/2006/relationships/hyperlink" Target="https://podminky.urs.cz/item/CS_URS_2025_01/915121121" TargetMode="External"/><Relationship Id="rId72" Type="http://schemas.openxmlformats.org/officeDocument/2006/relationships/hyperlink" Target="https://podminky.urs.cz/item/CS_URS_2025_01/997221561" TargetMode="External"/><Relationship Id="rId80" Type="http://schemas.openxmlformats.org/officeDocument/2006/relationships/hyperlink" Target="https://podminky.urs.cz/item/CS_URS_2025_01/711161212" TargetMode="External"/><Relationship Id="rId3" Type="http://schemas.openxmlformats.org/officeDocument/2006/relationships/hyperlink" Target="https://podminky.urs.cz/item/CS_URS_2025_01/113106521" TargetMode="External"/><Relationship Id="rId12" Type="http://schemas.openxmlformats.org/officeDocument/2006/relationships/hyperlink" Target="https://podminky.urs.cz/item/CS_URS_2025_01/162751117" TargetMode="External"/><Relationship Id="rId17" Type="http://schemas.openxmlformats.org/officeDocument/2006/relationships/hyperlink" Target="https://podminky.urs.cz/item/CS_URS_2025_01/171201231" TargetMode="External"/><Relationship Id="rId25" Type="http://schemas.openxmlformats.org/officeDocument/2006/relationships/hyperlink" Target="https://podminky.urs.cz/item/CS_URS_2025_01/183211211" TargetMode="External"/><Relationship Id="rId33" Type="http://schemas.openxmlformats.org/officeDocument/2006/relationships/hyperlink" Target="https://podminky.urs.cz/item/CS_URS_2025_01/566201111" TargetMode="External"/><Relationship Id="rId38" Type="http://schemas.openxmlformats.org/officeDocument/2006/relationships/hyperlink" Target="https://podminky.urs.cz/item/CS_URS_2025_01/591211111" TargetMode="External"/><Relationship Id="rId46" Type="http://schemas.openxmlformats.org/officeDocument/2006/relationships/hyperlink" Target="https://podminky.urs.cz/item/CS_URS_2025_01/914111121" TargetMode="External"/><Relationship Id="rId59" Type="http://schemas.openxmlformats.org/officeDocument/2006/relationships/hyperlink" Target="https://podminky.urs.cz/item/CS_URS_2025_01/916131213" TargetMode="External"/><Relationship Id="rId67" Type="http://schemas.openxmlformats.org/officeDocument/2006/relationships/hyperlink" Target="https://podminky.urs.cz/item/CS_URS_2025_01/938909311" TargetMode="External"/><Relationship Id="rId20" Type="http://schemas.openxmlformats.org/officeDocument/2006/relationships/hyperlink" Target="https://podminky.urs.cz/item/CS_URS_2025_01/181252301" TargetMode="External"/><Relationship Id="rId41" Type="http://schemas.openxmlformats.org/officeDocument/2006/relationships/hyperlink" Target="https://podminky.urs.cz/item/CS_URS_2025_01/596212210" TargetMode="External"/><Relationship Id="rId54" Type="http://schemas.openxmlformats.org/officeDocument/2006/relationships/hyperlink" Target="https://podminky.urs.cz/item/CS_URS_2025_01/915211115" TargetMode="External"/><Relationship Id="rId62" Type="http://schemas.openxmlformats.org/officeDocument/2006/relationships/hyperlink" Target="https://podminky.urs.cz/item/CS_URS_2025_01/919726123" TargetMode="External"/><Relationship Id="rId70" Type="http://schemas.openxmlformats.org/officeDocument/2006/relationships/hyperlink" Target="https://podminky.urs.cz/item/CS_URS_2025_01/997221551" TargetMode="External"/><Relationship Id="rId75" Type="http://schemas.openxmlformats.org/officeDocument/2006/relationships/hyperlink" Target="https://podminky.urs.cz/item/CS_URS_2025_01/997221579" TargetMode="External"/><Relationship Id="rId1" Type="http://schemas.openxmlformats.org/officeDocument/2006/relationships/hyperlink" Target="https://podminky.urs.cz/item/CS_URS_2025_01/113106142" TargetMode="External"/><Relationship Id="rId6" Type="http://schemas.openxmlformats.org/officeDocument/2006/relationships/hyperlink" Target="https://podminky.urs.cz/item/CS_URS_2025_01/113154553" TargetMode="External"/><Relationship Id="rId15" Type="http://schemas.openxmlformats.org/officeDocument/2006/relationships/hyperlink" Target="https://podminky.urs.cz/item/CS_URS_2025_01/167151101" TargetMode="External"/><Relationship Id="rId23" Type="http://schemas.openxmlformats.org/officeDocument/2006/relationships/hyperlink" Target="https://podminky.urs.cz/item/CS_URS_2025_01/181411131" TargetMode="External"/><Relationship Id="rId28" Type="http://schemas.openxmlformats.org/officeDocument/2006/relationships/hyperlink" Target="https://podminky.urs.cz/item/CS_URS_2025_01/561121101" TargetMode="External"/><Relationship Id="rId36" Type="http://schemas.openxmlformats.org/officeDocument/2006/relationships/hyperlink" Target="https://podminky.urs.cz/item/CS_URS_2025_01/573231107" TargetMode="External"/><Relationship Id="rId49" Type="http://schemas.openxmlformats.org/officeDocument/2006/relationships/hyperlink" Target="https://podminky.urs.cz/item/CS_URS_2025_01/915111111" TargetMode="External"/><Relationship Id="rId57" Type="http://schemas.openxmlformats.org/officeDocument/2006/relationships/hyperlink" Target="https://podminky.urs.cz/item/CS_URS_2025_01/91561111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211971121" TargetMode="External"/><Relationship Id="rId18" Type="http://schemas.openxmlformats.org/officeDocument/2006/relationships/hyperlink" Target="https://podminky.urs.cz/item/CS_URS_2025_01/810351811" TargetMode="External"/><Relationship Id="rId26" Type="http://schemas.openxmlformats.org/officeDocument/2006/relationships/hyperlink" Target="https://podminky.urs.cz/item/CS_URS_2025_01/890411851" TargetMode="External"/><Relationship Id="rId39" Type="http://schemas.openxmlformats.org/officeDocument/2006/relationships/hyperlink" Target="https://podminky.urs.cz/item/CS_URS_2025_01/899132121" TargetMode="External"/><Relationship Id="rId21" Type="http://schemas.openxmlformats.org/officeDocument/2006/relationships/hyperlink" Target="https://podminky.urs.cz/item/CS_URS_2025_01/877310310" TargetMode="External"/><Relationship Id="rId34" Type="http://schemas.openxmlformats.org/officeDocument/2006/relationships/hyperlink" Target="https://podminky.urs.cz/item/CS_URS_2025_01/895941302" TargetMode="External"/><Relationship Id="rId42" Type="http://schemas.openxmlformats.org/officeDocument/2006/relationships/hyperlink" Target="https://podminky.urs.cz/item/CS_URS_2025_01/899203211" TargetMode="External"/><Relationship Id="rId47" Type="http://schemas.openxmlformats.org/officeDocument/2006/relationships/hyperlink" Target="https://podminky.urs.cz/item/CS_URS_2025_01/977151124" TargetMode="External"/><Relationship Id="rId50" Type="http://schemas.openxmlformats.org/officeDocument/2006/relationships/hyperlink" Target="https://podminky.urs.cz/item/CS_URS_2025_01/997221861" TargetMode="External"/><Relationship Id="rId55" Type="http://schemas.openxmlformats.org/officeDocument/2006/relationships/hyperlink" Target="https://podminky.urs.cz/item/CS_URS_2025_01/764508135" TargetMode="External"/><Relationship Id="rId7" Type="http://schemas.openxmlformats.org/officeDocument/2006/relationships/hyperlink" Target="https://podminky.urs.cz/item/CS_URS_2025_01/167151111" TargetMode="External"/><Relationship Id="rId2" Type="http://schemas.openxmlformats.org/officeDocument/2006/relationships/hyperlink" Target="https://podminky.urs.cz/item/CS_URS_2025_01/133251101" TargetMode="External"/><Relationship Id="rId16" Type="http://schemas.openxmlformats.org/officeDocument/2006/relationships/hyperlink" Target="https://podminky.urs.cz/item/CS_URS_2025_01/451573111" TargetMode="External"/><Relationship Id="rId20" Type="http://schemas.openxmlformats.org/officeDocument/2006/relationships/hyperlink" Target="https://podminky.urs.cz/item/CS_URS_2025_01/871353121" TargetMode="External"/><Relationship Id="rId29" Type="http://schemas.openxmlformats.org/officeDocument/2006/relationships/hyperlink" Target="https://podminky.urs.cz/item/CS_URS_2025_01/894410100" TargetMode="External"/><Relationship Id="rId41" Type="http://schemas.openxmlformats.org/officeDocument/2006/relationships/hyperlink" Target="https://podminky.urs.cz/item/CS_URS_2025_01/899132213" TargetMode="External"/><Relationship Id="rId54" Type="http://schemas.openxmlformats.org/officeDocument/2006/relationships/hyperlink" Target="https://podminky.urs.cz/item/CS_URS_2025_01/764004863" TargetMode="External"/><Relationship Id="rId1" Type="http://schemas.openxmlformats.org/officeDocument/2006/relationships/hyperlink" Target="https://podminky.urs.cz/item/CS_URS_2025_01/132251104" TargetMode="External"/><Relationship Id="rId6" Type="http://schemas.openxmlformats.org/officeDocument/2006/relationships/hyperlink" Target="https://podminky.urs.cz/item/CS_URS_2025_01/162751119" TargetMode="External"/><Relationship Id="rId11" Type="http://schemas.openxmlformats.org/officeDocument/2006/relationships/hyperlink" Target="https://podminky.urs.cz/item/CS_URS_2025_01/175151101" TargetMode="External"/><Relationship Id="rId24" Type="http://schemas.openxmlformats.org/officeDocument/2006/relationships/hyperlink" Target="https://podminky.urs.cz/item/CS_URS_2025_01/877350320" TargetMode="External"/><Relationship Id="rId32" Type="http://schemas.openxmlformats.org/officeDocument/2006/relationships/hyperlink" Target="https://podminky.urs.cz/item/CS_URS_2025_01/894410302" TargetMode="External"/><Relationship Id="rId37" Type="http://schemas.openxmlformats.org/officeDocument/2006/relationships/hyperlink" Target="https://podminky.urs.cz/item/CS_URS_2025_01/895941331" TargetMode="External"/><Relationship Id="rId40" Type="http://schemas.openxmlformats.org/officeDocument/2006/relationships/hyperlink" Target="https://podminky.urs.cz/item/CS_URS_2025_01/899132212" TargetMode="External"/><Relationship Id="rId45" Type="http://schemas.openxmlformats.org/officeDocument/2006/relationships/hyperlink" Target="https://podminky.urs.cz/item/CS_URS_2025_01/899722114" TargetMode="External"/><Relationship Id="rId53" Type="http://schemas.openxmlformats.org/officeDocument/2006/relationships/hyperlink" Target="https://podminky.urs.cz/item/CS_URS_2025_01/764001901" TargetMode="External"/><Relationship Id="rId58" Type="http://schemas.openxmlformats.org/officeDocument/2006/relationships/hyperlink" Target="https://podminky.urs.cz/item/CS_URS_2025_01/218204011" TargetMode="External"/><Relationship Id="rId5" Type="http://schemas.openxmlformats.org/officeDocument/2006/relationships/hyperlink" Target="https://podminky.urs.cz/item/CS_URS_2025_01/162751117" TargetMode="External"/><Relationship Id="rId15" Type="http://schemas.openxmlformats.org/officeDocument/2006/relationships/hyperlink" Target="https://podminky.urs.cz/item/CS_URS_2025_01/359901211" TargetMode="External"/><Relationship Id="rId23" Type="http://schemas.openxmlformats.org/officeDocument/2006/relationships/hyperlink" Target="https://podminky.urs.cz/item/CS_URS_2025_01/877350310" TargetMode="External"/><Relationship Id="rId28" Type="http://schemas.openxmlformats.org/officeDocument/2006/relationships/hyperlink" Target="https://podminky.urs.cz/item/CS_URS_2025_01/892352121" TargetMode="External"/><Relationship Id="rId36" Type="http://schemas.openxmlformats.org/officeDocument/2006/relationships/hyperlink" Target="https://podminky.urs.cz/item/CS_URS_2025_01/895941314" TargetMode="External"/><Relationship Id="rId49" Type="http://schemas.openxmlformats.org/officeDocument/2006/relationships/hyperlink" Target="https://podminky.urs.cz/item/CS_URS_2025_01/997221569" TargetMode="External"/><Relationship Id="rId57" Type="http://schemas.openxmlformats.org/officeDocument/2006/relationships/hyperlink" Target="https://podminky.urs.cz/item/CS_URS_2025_01/210204011" TargetMode="External"/><Relationship Id="rId61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1/174151101" TargetMode="External"/><Relationship Id="rId19" Type="http://schemas.openxmlformats.org/officeDocument/2006/relationships/hyperlink" Target="https://podminky.urs.cz/item/CS_URS_2025_01/871313121" TargetMode="External"/><Relationship Id="rId31" Type="http://schemas.openxmlformats.org/officeDocument/2006/relationships/hyperlink" Target="https://podminky.urs.cz/item/CS_URS_2025_01/894410211" TargetMode="External"/><Relationship Id="rId44" Type="http://schemas.openxmlformats.org/officeDocument/2006/relationships/hyperlink" Target="https://podminky.urs.cz/item/CS_URS_2025_01/899303811" TargetMode="External"/><Relationship Id="rId52" Type="http://schemas.openxmlformats.org/officeDocument/2006/relationships/hyperlink" Target="https://podminky.urs.cz/item/CS_URS_2025_01/998276101" TargetMode="External"/><Relationship Id="rId60" Type="http://schemas.openxmlformats.org/officeDocument/2006/relationships/hyperlink" Target="https://podminky.urs.cz/item/CS_URS_2025_01/460641113" TargetMode="External"/><Relationship Id="rId4" Type="http://schemas.openxmlformats.org/officeDocument/2006/relationships/hyperlink" Target="https://podminky.urs.cz/item/CS_URS_2025_01/162351104" TargetMode="External"/><Relationship Id="rId9" Type="http://schemas.openxmlformats.org/officeDocument/2006/relationships/hyperlink" Target="https://podminky.urs.cz/item/CS_URS_2025_01/171251201" TargetMode="External"/><Relationship Id="rId14" Type="http://schemas.openxmlformats.org/officeDocument/2006/relationships/hyperlink" Target="https://podminky.urs.cz/item/CS_URS_2025_01/212752411" TargetMode="External"/><Relationship Id="rId22" Type="http://schemas.openxmlformats.org/officeDocument/2006/relationships/hyperlink" Target="https://podminky.urs.cz/item/CS_URS_2025_01/877310440" TargetMode="External"/><Relationship Id="rId27" Type="http://schemas.openxmlformats.org/officeDocument/2006/relationships/hyperlink" Target="https://podminky.urs.cz/item/CS_URS_2025_01/892312121" TargetMode="External"/><Relationship Id="rId30" Type="http://schemas.openxmlformats.org/officeDocument/2006/relationships/hyperlink" Target="https://podminky.urs.cz/item/CS_URS_2025_01/894410103" TargetMode="External"/><Relationship Id="rId35" Type="http://schemas.openxmlformats.org/officeDocument/2006/relationships/hyperlink" Target="https://podminky.urs.cz/item/CS_URS_2025_01/895941313" TargetMode="External"/><Relationship Id="rId43" Type="http://schemas.openxmlformats.org/officeDocument/2006/relationships/hyperlink" Target="https://podminky.urs.cz/item/CS_URS_2025_01/899204112" TargetMode="External"/><Relationship Id="rId48" Type="http://schemas.openxmlformats.org/officeDocument/2006/relationships/hyperlink" Target="https://podminky.urs.cz/item/CS_URS_2025_01/997221561" TargetMode="External"/><Relationship Id="rId56" Type="http://schemas.openxmlformats.org/officeDocument/2006/relationships/hyperlink" Target="https://podminky.urs.cz/item/CS_URS_2025_01/998764101" TargetMode="External"/><Relationship Id="rId8" Type="http://schemas.openxmlformats.org/officeDocument/2006/relationships/hyperlink" Target="https://podminky.urs.cz/item/CS_URS_2025_01/171201231" TargetMode="External"/><Relationship Id="rId51" Type="http://schemas.openxmlformats.org/officeDocument/2006/relationships/hyperlink" Target="https://podminky.urs.cz/item/CS_URS_2025_01/997221862" TargetMode="External"/><Relationship Id="rId3" Type="http://schemas.openxmlformats.org/officeDocument/2006/relationships/hyperlink" Target="https://podminky.urs.cz/item/CS_URS_2025_01/139001101" TargetMode="External"/><Relationship Id="rId12" Type="http://schemas.openxmlformats.org/officeDocument/2006/relationships/hyperlink" Target="https://podminky.urs.cz/item/CS_URS_2025_01/211531111" TargetMode="External"/><Relationship Id="rId17" Type="http://schemas.openxmlformats.org/officeDocument/2006/relationships/hyperlink" Target="https://podminky.urs.cz/item/CS_URS_2025_01/452112112" TargetMode="External"/><Relationship Id="rId25" Type="http://schemas.openxmlformats.org/officeDocument/2006/relationships/hyperlink" Target="https://podminky.urs.cz/item/CS_URS_2025_01/877350330" TargetMode="External"/><Relationship Id="rId33" Type="http://schemas.openxmlformats.org/officeDocument/2006/relationships/hyperlink" Target="https://podminky.urs.cz/item/CS_URS_2025_01/895941301" TargetMode="External"/><Relationship Id="rId38" Type="http://schemas.openxmlformats.org/officeDocument/2006/relationships/hyperlink" Target="https://podminky.urs.cz/item/CS_URS_2025_01/899104112" TargetMode="External"/><Relationship Id="rId46" Type="http://schemas.openxmlformats.org/officeDocument/2006/relationships/hyperlink" Target="https://podminky.urs.cz/item/CS_URS_2025_01/977151119" TargetMode="External"/><Relationship Id="rId59" Type="http://schemas.openxmlformats.org/officeDocument/2006/relationships/hyperlink" Target="https://podminky.urs.cz/item/CS_URS_2025_01/4606111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8223011" TargetMode="External"/><Relationship Id="rId3" Type="http://schemas.openxmlformats.org/officeDocument/2006/relationships/hyperlink" Target="https://podminky.urs.cz/item/CS_URS_2025_01/564851011" TargetMode="External"/><Relationship Id="rId7" Type="http://schemas.openxmlformats.org/officeDocument/2006/relationships/hyperlink" Target="https://podminky.urs.cz/item/CS_URS_2025_01/916131213" TargetMode="External"/><Relationship Id="rId2" Type="http://schemas.openxmlformats.org/officeDocument/2006/relationships/hyperlink" Target="https://podminky.urs.cz/item/CS_URS_2025_01/561121101" TargetMode="External"/><Relationship Id="rId1" Type="http://schemas.openxmlformats.org/officeDocument/2006/relationships/hyperlink" Target="https://podminky.urs.cz/item/CS_URS_2025_01/181252305" TargetMode="External"/><Relationship Id="rId6" Type="http://schemas.openxmlformats.org/officeDocument/2006/relationships/hyperlink" Target="https://podminky.urs.cz/item/CS_URS_2025_01/596211110" TargetMode="External"/><Relationship Id="rId5" Type="http://schemas.openxmlformats.org/officeDocument/2006/relationships/hyperlink" Target="https://podminky.urs.cz/item/CS_URS_2025_01/577144111" TargetMode="External"/><Relationship Id="rId4" Type="http://schemas.openxmlformats.org/officeDocument/2006/relationships/hyperlink" Target="https://podminky.urs.cz/item/CS_URS_2025_01/573191111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30001000" TargetMode="External"/><Relationship Id="rId2" Type="http://schemas.openxmlformats.org/officeDocument/2006/relationships/hyperlink" Target="https://podminky.urs.cz/item/CS_URS_2025_01/013002000" TargetMode="External"/><Relationship Id="rId1" Type="http://schemas.openxmlformats.org/officeDocument/2006/relationships/hyperlink" Target="https://podminky.urs.cz/item/CS_URS_2025_01/012002000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podminky.urs.cz/item/CS_URS_2025_01/070001000" TargetMode="External"/><Relationship Id="rId4" Type="http://schemas.openxmlformats.org/officeDocument/2006/relationships/hyperlink" Target="https://podminky.urs.cz/item/CS_URS_2025_01/04000100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89" t="s">
        <v>14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R5" s="21"/>
      <c r="BE5" s="286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90" t="s">
        <v>17</v>
      </c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R6" s="21"/>
      <c r="BE6" s="287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287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87"/>
      <c r="BS8" s="18" t="s">
        <v>6</v>
      </c>
    </row>
    <row r="9" spans="1:74" ht="14.45" customHeight="1">
      <c r="B9" s="21"/>
      <c r="AR9" s="21"/>
      <c r="BE9" s="287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19</v>
      </c>
      <c r="AR10" s="21"/>
      <c r="BE10" s="287"/>
      <c r="BS10" s="18" t="s">
        <v>6</v>
      </c>
    </row>
    <row r="11" spans="1:74" ht="18.399999999999999" customHeight="1">
      <c r="B11" s="21"/>
      <c r="E11" s="26" t="s">
        <v>27</v>
      </c>
      <c r="AK11" s="28" t="s">
        <v>28</v>
      </c>
      <c r="AN11" s="26" t="s">
        <v>19</v>
      </c>
      <c r="AR11" s="21"/>
      <c r="BE11" s="287"/>
      <c r="BS11" s="18" t="s">
        <v>6</v>
      </c>
    </row>
    <row r="12" spans="1:74" ht="6.95" customHeight="1">
      <c r="B12" s="21"/>
      <c r="AR12" s="21"/>
      <c r="BE12" s="287"/>
      <c r="BS12" s="18" t="s">
        <v>6</v>
      </c>
    </row>
    <row r="13" spans="1:74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287"/>
      <c r="BS13" s="18" t="s">
        <v>6</v>
      </c>
    </row>
    <row r="14" spans="1:74" ht="12.75">
      <c r="B14" s="21"/>
      <c r="E14" s="291" t="s">
        <v>30</v>
      </c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8" t="s">
        <v>28</v>
      </c>
      <c r="AN14" s="30" t="s">
        <v>30</v>
      </c>
      <c r="AR14" s="21"/>
      <c r="BE14" s="287"/>
      <c r="BS14" s="18" t="s">
        <v>6</v>
      </c>
    </row>
    <row r="15" spans="1:74" ht="6.95" customHeight="1">
      <c r="B15" s="21"/>
      <c r="AR15" s="21"/>
      <c r="BE15" s="287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19</v>
      </c>
      <c r="AR16" s="21"/>
      <c r="BE16" s="287"/>
      <c r="BS16" s="18" t="s">
        <v>4</v>
      </c>
    </row>
    <row r="17" spans="2:71" ht="18.399999999999999" customHeight="1">
      <c r="B17" s="21"/>
      <c r="E17" s="26" t="s">
        <v>32</v>
      </c>
      <c r="AK17" s="28" t="s">
        <v>28</v>
      </c>
      <c r="AN17" s="26" t="s">
        <v>19</v>
      </c>
      <c r="AR17" s="21"/>
      <c r="BE17" s="287"/>
      <c r="BS17" s="18" t="s">
        <v>33</v>
      </c>
    </row>
    <row r="18" spans="2:71" ht="6.95" customHeight="1">
      <c r="B18" s="21"/>
      <c r="AR18" s="21"/>
      <c r="BE18" s="287"/>
      <c r="BS18" s="18" t="s">
        <v>6</v>
      </c>
    </row>
    <row r="19" spans="2:71" ht="12" customHeight="1">
      <c r="B19" s="21"/>
      <c r="D19" s="28" t="s">
        <v>34</v>
      </c>
      <c r="AK19" s="28" t="s">
        <v>26</v>
      </c>
      <c r="AN19" s="26" t="s">
        <v>19</v>
      </c>
      <c r="AR19" s="21"/>
      <c r="BE19" s="287"/>
      <c r="BS19" s="18" t="s">
        <v>6</v>
      </c>
    </row>
    <row r="20" spans="2:71" ht="18.399999999999999" customHeight="1">
      <c r="B20" s="21"/>
      <c r="E20" s="26" t="s">
        <v>32</v>
      </c>
      <c r="AK20" s="28" t="s">
        <v>28</v>
      </c>
      <c r="AN20" s="26" t="s">
        <v>19</v>
      </c>
      <c r="AR20" s="21"/>
      <c r="BE20" s="287"/>
      <c r="BS20" s="18" t="s">
        <v>4</v>
      </c>
    </row>
    <row r="21" spans="2:71" ht="6.95" customHeight="1">
      <c r="B21" s="21"/>
      <c r="AR21" s="21"/>
      <c r="BE21" s="287"/>
    </row>
    <row r="22" spans="2:71" ht="12" customHeight="1">
      <c r="B22" s="21"/>
      <c r="D22" s="28" t="s">
        <v>35</v>
      </c>
      <c r="AR22" s="21"/>
      <c r="BE22" s="287"/>
    </row>
    <row r="23" spans="2:71" ht="47.25" customHeight="1">
      <c r="B23" s="21"/>
      <c r="E23" s="293" t="s">
        <v>36</v>
      </c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R23" s="21"/>
      <c r="BE23" s="287"/>
    </row>
    <row r="24" spans="2:71" ht="6.95" customHeight="1">
      <c r="B24" s="21"/>
      <c r="AR24" s="21"/>
      <c r="BE24" s="287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7"/>
    </row>
    <row r="26" spans="2:71" s="1" customFormat="1" ht="25.9" customHeight="1">
      <c r="B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94">
        <f>ROUND(AG54,2)</f>
        <v>0</v>
      </c>
      <c r="AL26" s="295"/>
      <c r="AM26" s="295"/>
      <c r="AN26" s="295"/>
      <c r="AO26" s="295"/>
      <c r="AR26" s="33"/>
      <c r="BE26" s="287"/>
    </row>
    <row r="27" spans="2:71" s="1" customFormat="1" ht="6.95" customHeight="1">
      <c r="B27" s="33"/>
      <c r="AR27" s="33"/>
      <c r="BE27" s="287"/>
    </row>
    <row r="28" spans="2:71" s="1" customFormat="1" ht="12.75">
      <c r="B28" s="33"/>
      <c r="L28" s="296" t="s">
        <v>38</v>
      </c>
      <c r="M28" s="296"/>
      <c r="N28" s="296"/>
      <c r="O28" s="296"/>
      <c r="P28" s="296"/>
      <c r="W28" s="296" t="s">
        <v>39</v>
      </c>
      <c r="X28" s="296"/>
      <c r="Y28" s="296"/>
      <c r="Z28" s="296"/>
      <c r="AA28" s="296"/>
      <c r="AB28" s="296"/>
      <c r="AC28" s="296"/>
      <c r="AD28" s="296"/>
      <c r="AE28" s="296"/>
      <c r="AK28" s="296" t="s">
        <v>40</v>
      </c>
      <c r="AL28" s="296"/>
      <c r="AM28" s="296"/>
      <c r="AN28" s="296"/>
      <c r="AO28" s="296"/>
      <c r="AR28" s="33"/>
      <c r="BE28" s="287"/>
    </row>
    <row r="29" spans="2:71" s="2" customFormat="1" ht="14.45" customHeight="1">
      <c r="B29" s="37"/>
      <c r="D29" s="28" t="s">
        <v>41</v>
      </c>
      <c r="F29" s="28" t="s">
        <v>42</v>
      </c>
      <c r="L29" s="279">
        <v>0.21</v>
      </c>
      <c r="M29" s="280"/>
      <c r="N29" s="280"/>
      <c r="O29" s="280"/>
      <c r="P29" s="280"/>
      <c r="W29" s="281">
        <f>ROUND(AZ54, 2)</f>
        <v>0</v>
      </c>
      <c r="X29" s="280"/>
      <c r="Y29" s="280"/>
      <c r="Z29" s="280"/>
      <c r="AA29" s="280"/>
      <c r="AB29" s="280"/>
      <c r="AC29" s="280"/>
      <c r="AD29" s="280"/>
      <c r="AE29" s="280"/>
      <c r="AK29" s="281">
        <f>ROUND(AV54, 2)</f>
        <v>0</v>
      </c>
      <c r="AL29" s="280"/>
      <c r="AM29" s="280"/>
      <c r="AN29" s="280"/>
      <c r="AO29" s="280"/>
      <c r="AR29" s="37"/>
      <c r="BE29" s="288"/>
    </row>
    <row r="30" spans="2:71" s="2" customFormat="1" ht="14.45" customHeight="1">
      <c r="B30" s="37"/>
      <c r="F30" s="28" t="s">
        <v>43</v>
      </c>
      <c r="L30" s="279">
        <v>0.12</v>
      </c>
      <c r="M30" s="280"/>
      <c r="N30" s="280"/>
      <c r="O30" s="280"/>
      <c r="P30" s="280"/>
      <c r="W30" s="281">
        <f>ROUND(BA54, 2)</f>
        <v>0</v>
      </c>
      <c r="X30" s="280"/>
      <c r="Y30" s="280"/>
      <c r="Z30" s="280"/>
      <c r="AA30" s="280"/>
      <c r="AB30" s="280"/>
      <c r="AC30" s="280"/>
      <c r="AD30" s="280"/>
      <c r="AE30" s="280"/>
      <c r="AK30" s="281">
        <f>ROUND(AW54, 2)</f>
        <v>0</v>
      </c>
      <c r="AL30" s="280"/>
      <c r="AM30" s="280"/>
      <c r="AN30" s="280"/>
      <c r="AO30" s="280"/>
      <c r="AR30" s="37"/>
      <c r="BE30" s="288"/>
    </row>
    <row r="31" spans="2:71" s="2" customFormat="1" ht="14.45" hidden="1" customHeight="1">
      <c r="B31" s="37"/>
      <c r="F31" s="28" t="s">
        <v>44</v>
      </c>
      <c r="L31" s="279">
        <v>0.21</v>
      </c>
      <c r="M31" s="280"/>
      <c r="N31" s="280"/>
      <c r="O31" s="280"/>
      <c r="P31" s="280"/>
      <c r="W31" s="281">
        <f>ROUND(BB54, 2)</f>
        <v>0</v>
      </c>
      <c r="X31" s="280"/>
      <c r="Y31" s="280"/>
      <c r="Z31" s="280"/>
      <c r="AA31" s="280"/>
      <c r="AB31" s="280"/>
      <c r="AC31" s="280"/>
      <c r="AD31" s="280"/>
      <c r="AE31" s="280"/>
      <c r="AK31" s="281">
        <v>0</v>
      </c>
      <c r="AL31" s="280"/>
      <c r="AM31" s="280"/>
      <c r="AN31" s="280"/>
      <c r="AO31" s="280"/>
      <c r="AR31" s="37"/>
      <c r="BE31" s="288"/>
    </row>
    <row r="32" spans="2:71" s="2" customFormat="1" ht="14.45" hidden="1" customHeight="1">
      <c r="B32" s="37"/>
      <c r="F32" s="28" t="s">
        <v>45</v>
      </c>
      <c r="L32" s="279">
        <v>0.12</v>
      </c>
      <c r="M32" s="280"/>
      <c r="N32" s="280"/>
      <c r="O32" s="280"/>
      <c r="P32" s="280"/>
      <c r="W32" s="281">
        <f>ROUND(BC54, 2)</f>
        <v>0</v>
      </c>
      <c r="X32" s="280"/>
      <c r="Y32" s="280"/>
      <c r="Z32" s="280"/>
      <c r="AA32" s="280"/>
      <c r="AB32" s="280"/>
      <c r="AC32" s="280"/>
      <c r="AD32" s="280"/>
      <c r="AE32" s="280"/>
      <c r="AK32" s="281">
        <v>0</v>
      </c>
      <c r="AL32" s="280"/>
      <c r="AM32" s="280"/>
      <c r="AN32" s="280"/>
      <c r="AO32" s="280"/>
      <c r="AR32" s="37"/>
      <c r="BE32" s="288"/>
    </row>
    <row r="33" spans="2:44" s="2" customFormat="1" ht="14.45" hidden="1" customHeight="1">
      <c r="B33" s="37"/>
      <c r="F33" s="28" t="s">
        <v>46</v>
      </c>
      <c r="L33" s="279">
        <v>0</v>
      </c>
      <c r="M33" s="280"/>
      <c r="N33" s="280"/>
      <c r="O33" s="280"/>
      <c r="P33" s="280"/>
      <c r="W33" s="281">
        <f>ROUND(BD54, 2)</f>
        <v>0</v>
      </c>
      <c r="X33" s="280"/>
      <c r="Y33" s="280"/>
      <c r="Z33" s="280"/>
      <c r="AA33" s="280"/>
      <c r="AB33" s="280"/>
      <c r="AC33" s="280"/>
      <c r="AD33" s="280"/>
      <c r="AE33" s="280"/>
      <c r="AK33" s="281">
        <v>0</v>
      </c>
      <c r="AL33" s="280"/>
      <c r="AM33" s="280"/>
      <c r="AN33" s="280"/>
      <c r="AO33" s="280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48</v>
      </c>
      <c r="U35" s="40"/>
      <c r="V35" s="40"/>
      <c r="W35" s="40"/>
      <c r="X35" s="285" t="s">
        <v>49</v>
      </c>
      <c r="Y35" s="283"/>
      <c r="Z35" s="283"/>
      <c r="AA35" s="283"/>
      <c r="AB35" s="283"/>
      <c r="AC35" s="40"/>
      <c r="AD35" s="40"/>
      <c r="AE35" s="40"/>
      <c r="AF35" s="40"/>
      <c r="AG35" s="40"/>
      <c r="AH35" s="40"/>
      <c r="AI35" s="40"/>
      <c r="AJ35" s="40"/>
      <c r="AK35" s="282">
        <f>SUM(AK26:AK33)</f>
        <v>0</v>
      </c>
      <c r="AL35" s="283"/>
      <c r="AM35" s="283"/>
      <c r="AN35" s="283"/>
      <c r="AO35" s="284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50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2025503(1)</v>
      </c>
      <c r="AR44" s="46"/>
    </row>
    <row r="45" spans="2:44" s="4" customFormat="1" ht="36.950000000000003" customHeight="1">
      <c r="B45" s="47"/>
      <c r="C45" s="48" t="s">
        <v>16</v>
      </c>
      <c r="L45" s="310" t="str">
        <f>K6</f>
        <v>Rekonstrukce ul. Ke Hřišti, Klášter Hradiště nad Jizerou - I.etapa</v>
      </c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Klášter Hradiště nad Jizerou</v>
      </c>
      <c r="AI47" s="28" t="s">
        <v>23</v>
      </c>
      <c r="AM47" s="312" t="str">
        <f>IF(AN8= "","",AN8)</f>
        <v>20. 1. 2025</v>
      </c>
      <c r="AN47" s="312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Obec Klášter Hradiště nad Jizerou</v>
      </c>
      <c r="AI49" s="28" t="s">
        <v>31</v>
      </c>
      <c r="AM49" s="317" t="str">
        <f>IF(E17="","",E17)</f>
        <v>ANITAS s.r.o.</v>
      </c>
      <c r="AN49" s="318"/>
      <c r="AO49" s="318"/>
      <c r="AP49" s="318"/>
      <c r="AR49" s="33"/>
      <c r="AS49" s="313" t="s">
        <v>51</v>
      </c>
      <c r="AT49" s="314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29</v>
      </c>
      <c r="L50" s="3" t="str">
        <f>IF(E14= "Vyplň údaj","",E14)</f>
        <v/>
      </c>
      <c r="AI50" s="28" t="s">
        <v>34</v>
      </c>
      <c r="AM50" s="317" t="str">
        <f>IF(E20="","",E20)</f>
        <v>ANITAS s.r.o.</v>
      </c>
      <c r="AN50" s="318"/>
      <c r="AO50" s="318"/>
      <c r="AP50" s="318"/>
      <c r="AR50" s="33"/>
      <c r="AS50" s="315"/>
      <c r="AT50" s="316"/>
      <c r="BD50" s="54"/>
    </row>
    <row r="51" spans="1:91" s="1" customFormat="1" ht="10.9" customHeight="1">
      <c r="B51" s="33"/>
      <c r="AR51" s="33"/>
      <c r="AS51" s="315"/>
      <c r="AT51" s="316"/>
      <c r="BD51" s="54"/>
    </row>
    <row r="52" spans="1:91" s="1" customFormat="1" ht="29.25" customHeight="1">
      <c r="B52" s="33"/>
      <c r="C52" s="300" t="s">
        <v>52</v>
      </c>
      <c r="D52" s="301"/>
      <c r="E52" s="301"/>
      <c r="F52" s="301"/>
      <c r="G52" s="301"/>
      <c r="H52" s="55"/>
      <c r="I52" s="303" t="s">
        <v>53</v>
      </c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2" t="s">
        <v>54</v>
      </c>
      <c r="AH52" s="301"/>
      <c r="AI52" s="301"/>
      <c r="AJ52" s="301"/>
      <c r="AK52" s="301"/>
      <c r="AL52" s="301"/>
      <c r="AM52" s="301"/>
      <c r="AN52" s="303" t="s">
        <v>55</v>
      </c>
      <c r="AO52" s="301"/>
      <c r="AP52" s="301"/>
      <c r="AQ52" s="56" t="s">
        <v>56</v>
      </c>
      <c r="AR52" s="33"/>
      <c r="AS52" s="57" t="s">
        <v>57</v>
      </c>
      <c r="AT52" s="58" t="s">
        <v>58</v>
      </c>
      <c r="AU52" s="58" t="s">
        <v>59</v>
      </c>
      <c r="AV52" s="58" t="s">
        <v>60</v>
      </c>
      <c r="AW52" s="58" t="s">
        <v>61</v>
      </c>
      <c r="AX52" s="58" t="s">
        <v>62</v>
      </c>
      <c r="AY52" s="58" t="s">
        <v>63</v>
      </c>
      <c r="AZ52" s="58" t="s">
        <v>64</v>
      </c>
      <c r="BA52" s="58" t="s">
        <v>65</v>
      </c>
      <c r="BB52" s="58" t="s">
        <v>66</v>
      </c>
      <c r="BC52" s="58" t="s">
        <v>67</v>
      </c>
      <c r="BD52" s="59" t="s">
        <v>68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69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8">
        <f>ROUND(AG55,2)</f>
        <v>0</v>
      </c>
      <c r="AH54" s="308"/>
      <c r="AI54" s="308"/>
      <c r="AJ54" s="308"/>
      <c r="AK54" s="308"/>
      <c r="AL54" s="308"/>
      <c r="AM54" s="308"/>
      <c r="AN54" s="309">
        <f t="shared" ref="AN54:AN59" si="0">SUM(AG54,AT54)</f>
        <v>0</v>
      </c>
      <c r="AO54" s="309"/>
      <c r="AP54" s="309"/>
      <c r="AQ54" s="65" t="s">
        <v>19</v>
      </c>
      <c r="AR54" s="61"/>
      <c r="AS54" s="66">
        <f>ROUND(AS55,2)</f>
        <v>0</v>
      </c>
      <c r="AT54" s="67">
        <f t="shared" ref="AT54:AT59" si="1">ROUND(SUM(AV54:AW54),2)</f>
        <v>0</v>
      </c>
      <c r="AU54" s="68">
        <f>ROUND(AU55,5)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ROUND(AZ55,2)</f>
        <v>0</v>
      </c>
      <c r="BA54" s="67">
        <f>ROUND(BA55,2)</f>
        <v>0</v>
      </c>
      <c r="BB54" s="67">
        <f>ROUND(BB55,2)</f>
        <v>0</v>
      </c>
      <c r="BC54" s="67">
        <f>ROUND(BC55,2)</f>
        <v>0</v>
      </c>
      <c r="BD54" s="69">
        <f>ROUND(BD55,2)</f>
        <v>0</v>
      </c>
      <c r="BS54" s="70" t="s">
        <v>70</v>
      </c>
      <c r="BT54" s="70" t="s">
        <v>71</v>
      </c>
      <c r="BU54" s="71" t="s">
        <v>72</v>
      </c>
      <c r="BV54" s="70" t="s">
        <v>73</v>
      </c>
      <c r="BW54" s="70" t="s">
        <v>5</v>
      </c>
      <c r="BX54" s="70" t="s">
        <v>74</v>
      </c>
      <c r="CL54" s="70" t="s">
        <v>19</v>
      </c>
    </row>
    <row r="55" spans="1:91" s="6" customFormat="1" ht="16.5" customHeight="1">
      <c r="B55" s="72"/>
      <c r="C55" s="73"/>
      <c r="D55" s="307" t="s">
        <v>75</v>
      </c>
      <c r="E55" s="307"/>
      <c r="F55" s="307"/>
      <c r="G55" s="307"/>
      <c r="H55" s="307"/>
      <c r="I55" s="74"/>
      <c r="J55" s="307" t="s">
        <v>76</v>
      </c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4">
        <f>ROUND(SUM(AG56:AG59),2)</f>
        <v>0</v>
      </c>
      <c r="AH55" s="305"/>
      <c r="AI55" s="305"/>
      <c r="AJ55" s="305"/>
      <c r="AK55" s="305"/>
      <c r="AL55" s="305"/>
      <c r="AM55" s="305"/>
      <c r="AN55" s="306">
        <f t="shared" si="0"/>
        <v>0</v>
      </c>
      <c r="AO55" s="305"/>
      <c r="AP55" s="305"/>
      <c r="AQ55" s="75" t="s">
        <v>77</v>
      </c>
      <c r="AR55" s="72"/>
      <c r="AS55" s="76">
        <f>ROUND(SUM(AS56:AS59),2)</f>
        <v>0</v>
      </c>
      <c r="AT55" s="77">
        <f t="shared" si="1"/>
        <v>0</v>
      </c>
      <c r="AU55" s="78">
        <f>ROUND(SUM(AU56:AU59),5)</f>
        <v>0</v>
      </c>
      <c r="AV55" s="77">
        <f>ROUND(AZ55*L29,2)</f>
        <v>0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ROUND(SUM(AZ56:AZ59),2)</f>
        <v>0</v>
      </c>
      <c r="BA55" s="77">
        <f>ROUND(SUM(BA56:BA59),2)</f>
        <v>0</v>
      </c>
      <c r="BB55" s="77">
        <f>ROUND(SUM(BB56:BB59),2)</f>
        <v>0</v>
      </c>
      <c r="BC55" s="77">
        <f>ROUND(SUM(BC56:BC59),2)</f>
        <v>0</v>
      </c>
      <c r="BD55" s="79">
        <f>ROUND(SUM(BD56:BD59),2)</f>
        <v>0</v>
      </c>
      <c r="BS55" s="80" t="s">
        <v>70</v>
      </c>
      <c r="BT55" s="80" t="s">
        <v>78</v>
      </c>
      <c r="BU55" s="80" t="s">
        <v>72</v>
      </c>
      <c r="BV55" s="80" t="s">
        <v>73</v>
      </c>
      <c r="BW55" s="80" t="s">
        <v>79</v>
      </c>
      <c r="BX55" s="80" t="s">
        <v>5</v>
      </c>
      <c r="CL55" s="80" t="s">
        <v>19</v>
      </c>
      <c r="CM55" s="80" t="s">
        <v>80</v>
      </c>
    </row>
    <row r="56" spans="1:91" s="3" customFormat="1" ht="16.5" customHeight="1">
      <c r="A56" s="81" t="s">
        <v>81</v>
      </c>
      <c r="B56" s="46"/>
      <c r="C56" s="9"/>
      <c r="D56" s="9"/>
      <c r="E56" s="299" t="s">
        <v>82</v>
      </c>
      <c r="F56" s="299"/>
      <c r="G56" s="299"/>
      <c r="H56" s="299"/>
      <c r="I56" s="299"/>
      <c r="J56" s="9"/>
      <c r="K56" s="299" t="s">
        <v>83</v>
      </c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7">
        <f>'SO.01.1 - Komunikace'!J32</f>
        <v>0</v>
      </c>
      <c r="AH56" s="298"/>
      <c r="AI56" s="298"/>
      <c r="AJ56" s="298"/>
      <c r="AK56" s="298"/>
      <c r="AL56" s="298"/>
      <c r="AM56" s="298"/>
      <c r="AN56" s="297">
        <f t="shared" si="0"/>
        <v>0</v>
      </c>
      <c r="AO56" s="298"/>
      <c r="AP56" s="298"/>
      <c r="AQ56" s="82" t="s">
        <v>84</v>
      </c>
      <c r="AR56" s="46"/>
      <c r="AS56" s="83">
        <v>0</v>
      </c>
      <c r="AT56" s="84">
        <f t="shared" si="1"/>
        <v>0</v>
      </c>
      <c r="AU56" s="85">
        <f>'SO.01.1 - Komunikace'!P93</f>
        <v>0</v>
      </c>
      <c r="AV56" s="84">
        <f>'SO.01.1 - Komunikace'!J35</f>
        <v>0</v>
      </c>
      <c r="AW56" s="84">
        <f>'SO.01.1 - Komunikace'!J36</f>
        <v>0</v>
      </c>
      <c r="AX56" s="84">
        <f>'SO.01.1 - Komunikace'!J37</f>
        <v>0</v>
      </c>
      <c r="AY56" s="84">
        <f>'SO.01.1 - Komunikace'!J38</f>
        <v>0</v>
      </c>
      <c r="AZ56" s="84">
        <f>'SO.01.1 - Komunikace'!F35</f>
        <v>0</v>
      </c>
      <c r="BA56" s="84">
        <f>'SO.01.1 - Komunikace'!F36</f>
        <v>0</v>
      </c>
      <c r="BB56" s="84">
        <f>'SO.01.1 - Komunikace'!F37</f>
        <v>0</v>
      </c>
      <c r="BC56" s="84">
        <f>'SO.01.1 - Komunikace'!F38</f>
        <v>0</v>
      </c>
      <c r="BD56" s="86">
        <f>'SO.01.1 - Komunikace'!F39</f>
        <v>0</v>
      </c>
      <c r="BT56" s="26" t="s">
        <v>80</v>
      </c>
      <c r="BV56" s="26" t="s">
        <v>73</v>
      </c>
      <c r="BW56" s="26" t="s">
        <v>85</v>
      </c>
      <c r="BX56" s="26" t="s">
        <v>79</v>
      </c>
      <c r="CL56" s="26" t="s">
        <v>19</v>
      </c>
    </row>
    <row r="57" spans="1:91" s="3" customFormat="1" ht="23.25" customHeight="1">
      <c r="A57" s="81" t="s">
        <v>81</v>
      </c>
      <c r="B57" s="46"/>
      <c r="C57" s="9"/>
      <c r="D57" s="9"/>
      <c r="E57" s="299" t="s">
        <v>86</v>
      </c>
      <c r="F57" s="299"/>
      <c r="G57" s="299"/>
      <c r="H57" s="299"/>
      <c r="I57" s="299"/>
      <c r="J57" s="9"/>
      <c r="K57" s="299" t="s">
        <v>87</v>
      </c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7">
        <f>'SO.01.2 - Odvodnění, VO, ...'!J32</f>
        <v>0</v>
      </c>
      <c r="AH57" s="298"/>
      <c r="AI57" s="298"/>
      <c r="AJ57" s="298"/>
      <c r="AK57" s="298"/>
      <c r="AL57" s="298"/>
      <c r="AM57" s="298"/>
      <c r="AN57" s="297">
        <f t="shared" si="0"/>
        <v>0</v>
      </c>
      <c r="AO57" s="298"/>
      <c r="AP57" s="298"/>
      <c r="AQ57" s="82" t="s">
        <v>84</v>
      </c>
      <c r="AR57" s="46"/>
      <c r="AS57" s="83">
        <v>0</v>
      </c>
      <c r="AT57" s="84">
        <f t="shared" si="1"/>
        <v>0</v>
      </c>
      <c r="AU57" s="85">
        <f>'SO.01.2 - Odvodnění, VO, ...'!P99</f>
        <v>0</v>
      </c>
      <c r="AV57" s="84">
        <f>'SO.01.2 - Odvodnění, VO, ...'!J35</f>
        <v>0</v>
      </c>
      <c r="AW57" s="84">
        <f>'SO.01.2 - Odvodnění, VO, ...'!J36</f>
        <v>0</v>
      </c>
      <c r="AX57" s="84">
        <f>'SO.01.2 - Odvodnění, VO, ...'!J37</f>
        <v>0</v>
      </c>
      <c r="AY57" s="84">
        <f>'SO.01.2 - Odvodnění, VO, ...'!J38</f>
        <v>0</v>
      </c>
      <c r="AZ57" s="84">
        <f>'SO.01.2 - Odvodnění, VO, ...'!F35</f>
        <v>0</v>
      </c>
      <c r="BA57" s="84">
        <f>'SO.01.2 - Odvodnění, VO, ...'!F36</f>
        <v>0</v>
      </c>
      <c r="BB57" s="84">
        <f>'SO.01.2 - Odvodnění, VO, ...'!F37</f>
        <v>0</v>
      </c>
      <c r="BC57" s="84">
        <f>'SO.01.2 - Odvodnění, VO, ...'!F38</f>
        <v>0</v>
      </c>
      <c r="BD57" s="86">
        <f>'SO.01.2 - Odvodnění, VO, ...'!F39</f>
        <v>0</v>
      </c>
      <c r="BT57" s="26" t="s">
        <v>80</v>
      </c>
      <c r="BV57" s="26" t="s">
        <v>73</v>
      </c>
      <c r="BW57" s="26" t="s">
        <v>88</v>
      </c>
      <c r="BX57" s="26" t="s">
        <v>79</v>
      </c>
      <c r="CL57" s="26" t="s">
        <v>19</v>
      </c>
    </row>
    <row r="58" spans="1:91" s="3" customFormat="1" ht="23.25" customHeight="1">
      <c r="A58" s="81" t="s">
        <v>81</v>
      </c>
      <c r="B58" s="46"/>
      <c r="C58" s="9"/>
      <c r="D58" s="9"/>
      <c r="E58" s="299" t="s">
        <v>89</v>
      </c>
      <c r="F58" s="299"/>
      <c r="G58" s="299"/>
      <c r="H58" s="299"/>
      <c r="I58" s="299"/>
      <c r="J58" s="9"/>
      <c r="K58" s="299" t="s">
        <v>90</v>
      </c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7">
        <f>'SO.01.3 - Náklady vlivem ...'!J32</f>
        <v>0</v>
      </c>
      <c r="AH58" s="298"/>
      <c r="AI58" s="298"/>
      <c r="AJ58" s="298"/>
      <c r="AK58" s="298"/>
      <c r="AL58" s="298"/>
      <c r="AM58" s="298"/>
      <c r="AN58" s="297">
        <f t="shared" si="0"/>
        <v>0</v>
      </c>
      <c r="AO58" s="298"/>
      <c r="AP58" s="298"/>
      <c r="AQ58" s="82" t="s">
        <v>84</v>
      </c>
      <c r="AR58" s="46"/>
      <c r="AS58" s="83">
        <v>0</v>
      </c>
      <c r="AT58" s="84">
        <f t="shared" si="1"/>
        <v>0</v>
      </c>
      <c r="AU58" s="85">
        <f>'SO.01.3 - Náklady vlivem ...'!P90</f>
        <v>0</v>
      </c>
      <c r="AV58" s="84">
        <f>'SO.01.3 - Náklady vlivem ...'!J35</f>
        <v>0</v>
      </c>
      <c r="AW58" s="84">
        <f>'SO.01.3 - Náklady vlivem ...'!J36</f>
        <v>0</v>
      </c>
      <c r="AX58" s="84">
        <f>'SO.01.3 - Náklady vlivem ...'!J37</f>
        <v>0</v>
      </c>
      <c r="AY58" s="84">
        <f>'SO.01.3 - Náklady vlivem ...'!J38</f>
        <v>0</v>
      </c>
      <c r="AZ58" s="84">
        <f>'SO.01.3 - Náklady vlivem ...'!F35</f>
        <v>0</v>
      </c>
      <c r="BA58" s="84">
        <f>'SO.01.3 - Náklady vlivem ...'!F36</f>
        <v>0</v>
      </c>
      <c r="BB58" s="84">
        <f>'SO.01.3 - Náklady vlivem ...'!F37</f>
        <v>0</v>
      </c>
      <c r="BC58" s="84">
        <f>'SO.01.3 - Náklady vlivem ...'!F38</f>
        <v>0</v>
      </c>
      <c r="BD58" s="86">
        <f>'SO.01.3 - Náklady vlivem ...'!F39</f>
        <v>0</v>
      </c>
      <c r="BT58" s="26" t="s">
        <v>80</v>
      </c>
      <c r="BV58" s="26" t="s">
        <v>73</v>
      </c>
      <c r="BW58" s="26" t="s">
        <v>91</v>
      </c>
      <c r="BX58" s="26" t="s">
        <v>79</v>
      </c>
      <c r="CL58" s="26" t="s">
        <v>19</v>
      </c>
    </row>
    <row r="59" spans="1:91" s="3" customFormat="1" ht="16.5" customHeight="1">
      <c r="A59" s="81" t="s">
        <v>81</v>
      </c>
      <c r="B59" s="46"/>
      <c r="C59" s="9"/>
      <c r="D59" s="9"/>
      <c r="E59" s="299" t="s">
        <v>92</v>
      </c>
      <c r="F59" s="299"/>
      <c r="G59" s="299"/>
      <c r="H59" s="299"/>
      <c r="I59" s="299"/>
      <c r="J59" s="9"/>
      <c r="K59" s="299" t="s">
        <v>93</v>
      </c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7">
        <f>'VRN - Vedlejší rozpočtové...'!J32</f>
        <v>0</v>
      </c>
      <c r="AH59" s="298"/>
      <c r="AI59" s="298"/>
      <c r="AJ59" s="298"/>
      <c r="AK59" s="298"/>
      <c r="AL59" s="298"/>
      <c r="AM59" s="298"/>
      <c r="AN59" s="297">
        <f t="shared" si="0"/>
        <v>0</v>
      </c>
      <c r="AO59" s="298"/>
      <c r="AP59" s="298"/>
      <c r="AQ59" s="82" t="s">
        <v>84</v>
      </c>
      <c r="AR59" s="46"/>
      <c r="AS59" s="87">
        <v>0</v>
      </c>
      <c r="AT59" s="88">
        <f t="shared" si="1"/>
        <v>0</v>
      </c>
      <c r="AU59" s="89">
        <f>'VRN - Vedlejší rozpočtové...'!P90</f>
        <v>0</v>
      </c>
      <c r="AV59" s="88">
        <f>'VRN - Vedlejší rozpočtové...'!J35</f>
        <v>0</v>
      </c>
      <c r="AW59" s="88">
        <f>'VRN - Vedlejší rozpočtové...'!J36</f>
        <v>0</v>
      </c>
      <c r="AX59" s="88">
        <f>'VRN - Vedlejší rozpočtové...'!J37</f>
        <v>0</v>
      </c>
      <c r="AY59" s="88">
        <f>'VRN - Vedlejší rozpočtové...'!J38</f>
        <v>0</v>
      </c>
      <c r="AZ59" s="88">
        <f>'VRN - Vedlejší rozpočtové...'!F35</f>
        <v>0</v>
      </c>
      <c r="BA59" s="88">
        <f>'VRN - Vedlejší rozpočtové...'!F36</f>
        <v>0</v>
      </c>
      <c r="BB59" s="88">
        <f>'VRN - Vedlejší rozpočtové...'!F37</f>
        <v>0</v>
      </c>
      <c r="BC59" s="88">
        <f>'VRN - Vedlejší rozpočtové...'!F38</f>
        <v>0</v>
      </c>
      <c r="BD59" s="90">
        <f>'VRN - Vedlejší rozpočtové...'!F39</f>
        <v>0</v>
      </c>
      <c r="BT59" s="26" t="s">
        <v>80</v>
      </c>
      <c r="BV59" s="26" t="s">
        <v>73</v>
      </c>
      <c r="BW59" s="26" t="s">
        <v>94</v>
      </c>
      <c r="BX59" s="26" t="s">
        <v>79</v>
      </c>
      <c r="CL59" s="26" t="s">
        <v>19</v>
      </c>
    </row>
    <row r="60" spans="1:91" s="1" customFormat="1" ht="30" customHeight="1">
      <c r="B60" s="33"/>
      <c r="AR60" s="33"/>
    </row>
    <row r="61" spans="1:91" s="1" customFormat="1" ht="6.95" customHeight="1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33"/>
    </row>
  </sheetData>
  <sheetProtection algorithmName="SHA-512" hashValue="ga1iej/E2O4USHcWe15H0A+V65yxrterwHi9tMjydFfQ2fxlRVKVqd1ZHrHuhACnND81IpOaqvrZyjo4CcYK3A==" saltValue="pw//T/Fzwftu2yUkgbDom2olg6tfeBFiTxbrHh+dgQwtsPHGB+KwV+n/rKg9MJBl7esi5TEgwlxA4N1oGuwH0w==" spinCount="100000" sheet="1" objects="1" scenarios="1" formatColumns="0" formatRows="0"/>
  <mergeCells count="58"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E56:I56"/>
    <mergeCell ref="K56:AF56"/>
    <mergeCell ref="AG56:AM56"/>
    <mergeCell ref="K57:AF57"/>
    <mergeCell ref="AN57:AP57"/>
    <mergeCell ref="E57:I57"/>
    <mergeCell ref="AG57:AM57"/>
    <mergeCell ref="E58:I58"/>
    <mergeCell ref="K58:AF58"/>
    <mergeCell ref="AN59:AP59"/>
    <mergeCell ref="AG59:AM59"/>
    <mergeCell ref="E59:I59"/>
    <mergeCell ref="K59:AF59"/>
    <mergeCell ref="W30:AE30"/>
    <mergeCell ref="AK30:AO30"/>
    <mergeCell ref="L30:P30"/>
    <mergeCell ref="AK31:AO31"/>
    <mergeCell ref="AG58:AM58"/>
    <mergeCell ref="AN58:AP58"/>
    <mergeCell ref="AN56:AP56"/>
    <mergeCell ref="L45:AO45"/>
    <mergeCell ref="AM47:AN4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</mergeCells>
  <hyperlinks>
    <hyperlink ref="A56" location="'SO.01.1 - Komunikace'!C2" display="/" xr:uid="{00000000-0004-0000-0000-000000000000}"/>
    <hyperlink ref="A57" location="'SO.01.2 - Odvodnění, VO, ...'!C2" display="/" xr:uid="{00000000-0004-0000-0000-000001000000}"/>
    <hyperlink ref="A58" location="'SO.01.3 - Náklady vlivem ...'!C2" display="/" xr:uid="{00000000-0004-0000-0000-000002000000}"/>
    <hyperlink ref="A59" location="'VRN - Vedlejší rozpočtové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2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8" t="s">
        <v>85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2:46" ht="24.95" customHeight="1">
      <c r="B4" s="21"/>
      <c r="D4" s="22" t="s">
        <v>95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0" t="str">
        <f>'Rekapitulace stavby'!K6</f>
        <v>Rekonstrukce ul. Ke Hřišti, Klášter Hradiště nad Jizerou - I.etapa</v>
      </c>
      <c r="F7" s="321"/>
      <c r="G7" s="321"/>
      <c r="H7" s="321"/>
      <c r="L7" s="21"/>
    </row>
    <row r="8" spans="2:46" ht="12" customHeight="1">
      <c r="B8" s="21"/>
      <c r="D8" s="28" t="s">
        <v>96</v>
      </c>
      <c r="L8" s="21"/>
    </row>
    <row r="9" spans="2:46" s="1" customFormat="1" ht="16.5" customHeight="1">
      <c r="B9" s="33"/>
      <c r="E9" s="320" t="s">
        <v>97</v>
      </c>
      <c r="F9" s="319"/>
      <c r="G9" s="319"/>
      <c r="H9" s="319"/>
      <c r="L9" s="33"/>
    </row>
    <row r="10" spans="2:46" s="1" customFormat="1" ht="12" customHeight="1">
      <c r="B10" s="33"/>
      <c r="D10" s="28" t="s">
        <v>98</v>
      </c>
      <c r="L10" s="33"/>
    </row>
    <row r="11" spans="2:46" s="1" customFormat="1" ht="16.5" customHeight="1">
      <c r="B11" s="33"/>
      <c r="E11" s="310" t="s">
        <v>99</v>
      </c>
      <c r="F11" s="319"/>
      <c r="G11" s="319"/>
      <c r="H11" s="319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20. 1. 2025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2" t="str">
        <f>'Rekapitulace stavby'!E14</f>
        <v>Vyplň údaj</v>
      </c>
      <c r="F20" s="289"/>
      <c r="G20" s="289"/>
      <c r="H20" s="289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32</v>
      </c>
      <c r="I26" s="28" t="s">
        <v>28</v>
      </c>
      <c r="J26" s="26" t="s">
        <v>19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35</v>
      </c>
      <c r="L28" s="33"/>
    </row>
    <row r="29" spans="2:12" s="7" customFormat="1" ht="16.5" customHeight="1">
      <c r="B29" s="92"/>
      <c r="E29" s="293" t="s">
        <v>19</v>
      </c>
      <c r="F29" s="293"/>
      <c r="G29" s="293"/>
      <c r="H29" s="293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37</v>
      </c>
      <c r="J32" s="64">
        <f>ROUND(J93,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39</v>
      </c>
      <c r="I34" s="36" t="s">
        <v>38</v>
      </c>
      <c r="J34" s="36" t="s">
        <v>40</v>
      </c>
      <c r="L34" s="33"/>
    </row>
    <row r="35" spans="2:12" s="1" customFormat="1" ht="14.45" customHeight="1">
      <c r="B35" s="33"/>
      <c r="D35" s="53" t="s">
        <v>41</v>
      </c>
      <c r="E35" s="28" t="s">
        <v>42</v>
      </c>
      <c r="F35" s="84">
        <f>ROUND((SUM(BE93:BE619)),  2)</f>
        <v>0</v>
      </c>
      <c r="I35" s="94">
        <v>0.21</v>
      </c>
      <c r="J35" s="84">
        <f>ROUND(((SUM(BE93:BE619))*I35),  2)</f>
        <v>0</v>
      </c>
      <c r="L35" s="33"/>
    </row>
    <row r="36" spans="2:12" s="1" customFormat="1" ht="14.45" customHeight="1">
      <c r="B36" s="33"/>
      <c r="E36" s="28" t="s">
        <v>43</v>
      </c>
      <c r="F36" s="84">
        <f>ROUND((SUM(BF93:BF619)),  2)</f>
        <v>0</v>
      </c>
      <c r="I36" s="94">
        <v>0.12</v>
      </c>
      <c r="J36" s="84">
        <f>ROUND(((SUM(BF93:BF619))*I36),  2)</f>
        <v>0</v>
      </c>
      <c r="L36" s="33"/>
    </row>
    <row r="37" spans="2:12" s="1" customFormat="1" ht="14.45" hidden="1" customHeight="1">
      <c r="B37" s="33"/>
      <c r="E37" s="28" t="s">
        <v>44</v>
      </c>
      <c r="F37" s="84">
        <f>ROUND((SUM(BG93:BG619)),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45</v>
      </c>
      <c r="F38" s="84">
        <f>ROUND((SUM(BH93:BH619)),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46</v>
      </c>
      <c r="F39" s="84">
        <f>ROUND((SUM(BI93:BI619)),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47</v>
      </c>
      <c r="E41" s="55"/>
      <c r="F41" s="55"/>
      <c r="G41" s="97" t="s">
        <v>48</v>
      </c>
      <c r="H41" s="98" t="s">
        <v>49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100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0" t="str">
        <f>E7</f>
        <v>Rekonstrukce ul. Ke Hřišti, Klášter Hradiště nad Jizerou - I.etapa</v>
      </c>
      <c r="F50" s="321"/>
      <c r="G50" s="321"/>
      <c r="H50" s="321"/>
      <c r="L50" s="33"/>
    </row>
    <row r="51" spans="2:47" ht="12" customHeight="1">
      <c r="B51" s="21"/>
      <c r="C51" s="28" t="s">
        <v>96</v>
      </c>
      <c r="L51" s="21"/>
    </row>
    <row r="52" spans="2:47" s="1" customFormat="1" ht="16.5" customHeight="1">
      <c r="B52" s="33"/>
      <c r="E52" s="320" t="s">
        <v>97</v>
      </c>
      <c r="F52" s="319"/>
      <c r="G52" s="319"/>
      <c r="H52" s="319"/>
      <c r="L52" s="33"/>
    </row>
    <row r="53" spans="2:47" s="1" customFormat="1" ht="12" customHeight="1">
      <c r="B53" s="33"/>
      <c r="C53" s="28" t="s">
        <v>98</v>
      </c>
      <c r="L53" s="33"/>
    </row>
    <row r="54" spans="2:47" s="1" customFormat="1" ht="16.5" customHeight="1">
      <c r="B54" s="33"/>
      <c r="E54" s="310" t="str">
        <f>E11</f>
        <v>SO.01.1 - Komunikace</v>
      </c>
      <c r="F54" s="319"/>
      <c r="G54" s="319"/>
      <c r="H54" s="319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Klášter Hradiště nad Jizerou</v>
      </c>
      <c r="I56" s="28" t="s">
        <v>23</v>
      </c>
      <c r="J56" s="50" t="str">
        <f>IF(J14="","",J14)</f>
        <v>20. 1. 2025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Obec Klášter Hradiště nad Jizerou</v>
      </c>
      <c r="I58" s="28" t="s">
        <v>31</v>
      </c>
      <c r="J58" s="31" t="str">
        <f>E23</f>
        <v>ANITAS s.r.o.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ANITAS s.r.o.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101</v>
      </c>
      <c r="D61" s="95"/>
      <c r="E61" s="95"/>
      <c r="F61" s="95"/>
      <c r="G61" s="95"/>
      <c r="H61" s="95"/>
      <c r="I61" s="95"/>
      <c r="J61" s="102" t="s">
        <v>102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69</v>
      </c>
      <c r="J63" s="64">
        <f>J93</f>
        <v>0</v>
      </c>
      <c r="L63" s="33"/>
      <c r="AU63" s="18" t="s">
        <v>103</v>
      </c>
    </row>
    <row r="64" spans="2:47" s="8" customFormat="1" ht="24.95" customHeight="1">
      <c r="B64" s="104"/>
      <c r="D64" s="105" t="s">
        <v>104</v>
      </c>
      <c r="E64" s="106"/>
      <c r="F64" s="106"/>
      <c r="G64" s="106"/>
      <c r="H64" s="106"/>
      <c r="I64" s="106"/>
      <c r="J64" s="107">
        <f>J94</f>
        <v>0</v>
      </c>
      <c r="L64" s="104"/>
    </row>
    <row r="65" spans="2:12" s="9" customFormat="1" ht="19.899999999999999" customHeight="1">
      <c r="B65" s="108"/>
      <c r="D65" s="109" t="s">
        <v>105</v>
      </c>
      <c r="E65" s="110"/>
      <c r="F65" s="110"/>
      <c r="G65" s="110"/>
      <c r="H65" s="110"/>
      <c r="I65" s="110"/>
      <c r="J65" s="111">
        <f>J95</f>
        <v>0</v>
      </c>
      <c r="L65" s="108"/>
    </row>
    <row r="66" spans="2:12" s="9" customFormat="1" ht="19.899999999999999" customHeight="1">
      <c r="B66" s="108"/>
      <c r="D66" s="109" t="s">
        <v>106</v>
      </c>
      <c r="E66" s="110"/>
      <c r="F66" s="110"/>
      <c r="G66" s="110"/>
      <c r="H66" s="110"/>
      <c r="I66" s="110"/>
      <c r="J66" s="111">
        <f>J272</f>
        <v>0</v>
      </c>
      <c r="L66" s="108"/>
    </row>
    <row r="67" spans="2:12" s="9" customFormat="1" ht="19.899999999999999" customHeight="1">
      <c r="B67" s="108"/>
      <c r="D67" s="109" t="s">
        <v>107</v>
      </c>
      <c r="E67" s="110"/>
      <c r="F67" s="110"/>
      <c r="G67" s="110"/>
      <c r="H67" s="110"/>
      <c r="I67" s="110"/>
      <c r="J67" s="111">
        <f>J412</f>
        <v>0</v>
      </c>
      <c r="L67" s="108"/>
    </row>
    <row r="68" spans="2:12" s="9" customFormat="1" ht="19.899999999999999" customHeight="1">
      <c r="B68" s="108"/>
      <c r="D68" s="109" t="s">
        <v>108</v>
      </c>
      <c r="E68" s="110"/>
      <c r="F68" s="110"/>
      <c r="G68" s="110"/>
      <c r="H68" s="110"/>
      <c r="I68" s="110"/>
      <c r="J68" s="111">
        <f>J554</f>
        <v>0</v>
      </c>
      <c r="L68" s="108"/>
    </row>
    <row r="69" spans="2:12" s="9" customFormat="1" ht="19.899999999999999" customHeight="1">
      <c r="B69" s="108"/>
      <c r="D69" s="109" t="s">
        <v>109</v>
      </c>
      <c r="E69" s="110"/>
      <c r="F69" s="110"/>
      <c r="G69" s="110"/>
      <c r="H69" s="110"/>
      <c r="I69" s="110"/>
      <c r="J69" s="111">
        <f>J608</f>
        <v>0</v>
      </c>
      <c r="L69" s="108"/>
    </row>
    <row r="70" spans="2:12" s="8" customFormat="1" ht="24.95" customHeight="1">
      <c r="B70" s="104"/>
      <c r="D70" s="105" t="s">
        <v>110</v>
      </c>
      <c r="E70" s="106"/>
      <c r="F70" s="106"/>
      <c r="G70" s="106"/>
      <c r="H70" s="106"/>
      <c r="I70" s="106"/>
      <c r="J70" s="107">
        <f>J611</f>
        <v>0</v>
      </c>
      <c r="L70" s="104"/>
    </row>
    <row r="71" spans="2:12" s="9" customFormat="1" ht="19.899999999999999" customHeight="1">
      <c r="B71" s="108"/>
      <c r="D71" s="109" t="s">
        <v>111</v>
      </c>
      <c r="E71" s="110"/>
      <c r="F71" s="110"/>
      <c r="G71" s="110"/>
      <c r="H71" s="110"/>
      <c r="I71" s="110"/>
      <c r="J71" s="111">
        <f>J612</f>
        <v>0</v>
      </c>
      <c r="L71" s="108"/>
    </row>
    <row r="72" spans="2:12" s="1" customFormat="1" ht="21.75" customHeight="1">
      <c r="B72" s="33"/>
      <c r="L72" s="33"/>
    </row>
    <row r="73" spans="2:12" s="1" customFormat="1" ht="6.95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5" customHeight="1">
      <c r="B78" s="33"/>
      <c r="C78" s="22" t="s">
        <v>112</v>
      </c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20" t="str">
        <f>E7</f>
        <v>Rekonstrukce ul. Ke Hřišti, Klášter Hradiště nad Jizerou - I.etapa</v>
      </c>
      <c r="F81" s="321"/>
      <c r="G81" s="321"/>
      <c r="H81" s="321"/>
      <c r="L81" s="33"/>
    </row>
    <row r="82" spans="2:65" ht="12" customHeight="1">
      <c r="B82" s="21"/>
      <c r="C82" s="28" t="s">
        <v>96</v>
      </c>
      <c r="L82" s="21"/>
    </row>
    <row r="83" spans="2:65" s="1" customFormat="1" ht="16.5" customHeight="1">
      <c r="B83" s="33"/>
      <c r="E83" s="320" t="s">
        <v>97</v>
      </c>
      <c r="F83" s="319"/>
      <c r="G83" s="319"/>
      <c r="H83" s="319"/>
      <c r="L83" s="33"/>
    </row>
    <row r="84" spans="2:65" s="1" customFormat="1" ht="12" customHeight="1">
      <c r="B84" s="33"/>
      <c r="C84" s="28" t="s">
        <v>98</v>
      </c>
      <c r="L84" s="33"/>
    </row>
    <row r="85" spans="2:65" s="1" customFormat="1" ht="16.5" customHeight="1">
      <c r="B85" s="33"/>
      <c r="E85" s="310" t="str">
        <f>E11</f>
        <v>SO.01.1 - Komunikace</v>
      </c>
      <c r="F85" s="319"/>
      <c r="G85" s="319"/>
      <c r="H85" s="319"/>
      <c r="L85" s="33"/>
    </row>
    <row r="86" spans="2:65" s="1" customFormat="1" ht="6.95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>Klášter Hradiště nad Jizerou</v>
      </c>
      <c r="I87" s="28" t="s">
        <v>23</v>
      </c>
      <c r="J87" s="50" t="str">
        <f>IF(J14="","",J14)</f>
        <v>20. 1. 2025</v>
      </c>
      <c r="L87" s="33"/>
    </row>
    <row r="88" spans="2:65" s="1" customFormat="1" ht="6.95" customHeight="1">
      <c r="B88" s="33"/>
      <c r="L88" s="33"/>
    </row>
    <row r="89" spans="2:65" s="1" customFormat="1" ht="15.2" customHeight="1">
      <c r="B89" s="33"/>
      <c r="C89" s="28" t="s">
        <v>25</v>
      </c>
      <c r="F89" s="26" t="str">
        <f>E17</f>
        <v>Obec Klášter Hradiště nad Jizerou</v>
      </c>
      <c r="I89" s="28" t="s">
        <v>31</v>
      </c>
      <c r="J89" s="31" t="str">
        <f>E23</f>
        <v>ANITAS s.r.o.</v>
      </c>
      <c r="L89" s="33"/>
    </row>
    <row r="90" spans="2:65" s="1" customFormat="1" ht="15.2" customHeight="1">
      <c r="B90" s="33"/>
      <c r="C90" s="28" t="s">
        <v>29</v>
      </c>
      <c r="F90" s="26" t="str">
        <f>IF(E20="","",E20)</f>
        <v>Vyplň údaj</v>
      </c>
      <c r="I90" s="28" t="s">
        <v>34</v>
      </c>
      <c r="J90" s="31" t="str">
        <f>E26</f>
        <v>ANITAS s.r.o.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12"/>
      <c r="C92" s="113" t="s">
        <v>113</v>
      </c>
      <c r="D92" s="114" t="s">
        <v>56</v>
      </c>
      <c r="E92" s="114" t="s">
        <v>52</v>
      </c>
      <c r="F92" s="114" t="s">
        <v>53</v>
      </c>
      <c r="G92" s="114" t="s">
        <v>114</v>
      </c>
      <c r="H92" s="114" t="s">
        <v>115</v>
      </c>
      <c r="I92" s="114" t="s">
        <v>116</v>
      </c>
      <c r="J92" s="114" t="s">
        <v>102</v>
      </c>
      <c r="K92" s="115" t="s">
        <v>117</v>
      </c>
      <c r="L92" s="112"/>
      <c r="M92" s="57" t="s">
        <v>19</v>
      </c>
      <c r="N92" s="58" t="s">
        <v>41</v>
      </c>
      <c r="O92" s="58" t="s">
        <v>118</v>
      </c>
      <c r="P92" s="58" t="s">
        <v>119</v>
      </c>
      <c r="Q92" s="58" t="s">
        <v>120</v>
      </c>
      <c r="R92" s="58" t="s">
        <v>121</v>
      </c>
      <c r="S92" s="58" t="s">
        <v>122</v>
      </c>
      <c r="T92" s="59" t="s">
        <v>123</v>
      </c>
    </row>
    <row r="93" spans="2:65" s="1" customFormat="1" ht="22.9" customHeight="1">
      <c r="B93" s="33"/>
      <c r="C93" s="62" t="s">
        <v>124</v>
      </c>
      <c r="J93" s="116">
        <f>BK93</f>
        <v>0</v>
      </c>
      <c r="L93" s="33"/>
      <c r="M93" s="60"/>
      <c r="N93" s="51"/>
      <c r="O93" s="51"/>
      <c r="P93" s="117">
        <f>P94+P611</f>
        <v>0</v>
      </c>
      <c r="Q93" s="51"/>
      <c r="R93" s="117">
        <f>R94+R611</f>
        <v>323.52075320000006</v>
      </c>
      <c r="S93" s="51"/>
      <c r="T93" s="118">
        <f>T94+T611</f>
        <v>390.23400000000004</v>
      </c>
      <c r="AT93" s="18" t="s">
        <v>70</v>
      </c>
      <c r="AU93" s="18" t="s">
        <v>103</v>
      </c>
      <c r="BK93" s="119">
        <f>BK94+BK611</f>
        <v>0</v>
      </c>
    </row>
    <row r="94" spans="2:65" s="11" customFormat="1" ht="25.9" customHeight="1">
      <c r="B94" s="120"/>
      <c r="D94" s="121" t="s">
        <v>70</v>
      </c>
      <c r="E94" s="122" t="s">
        <v>125</v>
      </c>
      <c r="F94" s="122" t="s">
        <v>126</v>
      </c>
      <c r="I94" s="123"/>
      <c r="J94" s="124">
        <f>BK94</f>
        <v>0</v>
      </c>
      <c r="L94" s="120"/>
      <c r="M94" s="125"/>
      <c r="P94" s="126">
        <f>P95+P272+P412+P554+P608</f>
        <v>0</v>
      </c>
      <c r="R94" s="126">
        <f>R95+R272+R412+R554+R608</f>
        <v>323.50075320000008</v>
      </c>
      <c r="T94" s="127">
        <f>T95+T272+T412+T554+T608</f>
        <v>390.23400000000004</v>
      </c>
      <c r="AR94" s="121" t="s">
        <v>78</v>
      </c>
      <c r="AT94" s="128" t="s">
        <v>70</v>
      </c>
      <c r="AU94" s="128" t="s">
        <v>71</v>
      </c>
      <c r="AY94" s="121" t="s">
        <v>127</v>
      </c>
      <c r="BK94" s="129">
        <f>BK95+BK272+BK412+BK554+BK608</f>
        <v>0</v>
      </c>
    </row>
    <row r="95" spans="2:65" s="11" customFormat="1" ht="22.9" customHeight="1">
      <c r="B95" s="120"/>
      <c r="D95" s="121" t="s">
        <v>70</v>
      </c>
      <c r="E95" s="130" t="s">
        <v>78</v>
      </c>
      <c r="F95" s="130" t="s">
        <v>128</v>
      </c>
      <c r="I95" s="123"/>
      <c r="J95" s="131">
        <f>BK95</f>
        <v>0</v>
      </c>
      <c r="L95" s="120"/>
      <c r="M95" s="125"/>
      <c r="P95" s="126">
        <f>SUM(P96:P271)</f>
        <v>0</v>
      </c>
      <c r="R95" s="126">
        <f>SUM(R96:R271)</f>
        <v>87.396800000000013</v>
      </c>
      <c r="T95" s="127">
        <f>SUM(T96:T271)</f>
        <v>359.49400000000003</v>
      </c>
      <c r="AR95" s="121" t="s">
        <v>78</v>
      </c>
      <c r="AT95" s="128" t="s">
        <v>70</v>
      </c>
      <c r="AU95" s="128" t="s">
        <v>78</v>
      </c>
      <c r="AY95" s="121" t="s">
        <v>127</v>
      </c>
      <c r="BK95" s="129">
        <f>SUM(BK96:BK271)</f>
        <v>0</v>
      </c>
    </row>
    <row r="96" spans="2:65" s="1" customFormat="1" ht="78" customHeight="1">
      <c r="B96" s="33"/>
      <c r="C96" s="132" t="s">
        <v>78</v>
      </c>
      <c r="D96" s="132" t="s">
        <v>129</v>
      </c>
      <c r="E96" s="133" t="s">
        <v>130</v>
      </c>
      <c r="F96" s="134" t="s">
        <v>131</v>
      </c>
      <c r="G96" s="135" t="s">
        <v>132</v>
      </c>
      <c r="H96" s="136">
        <v>246</v>
      </c>
      <c r="I96" s="137"/>
      <c r="J96" s="138">
        <f>ROUND(I96*H96,2)</f>
        <v>0</v>
      </c>
      <c r="K96" s="134" t="s">
        <v>133</v>
      </c>
      <c r="L96" s="33"/>
      <c r="M96" s="139" t="s">
        <v>19</v>
      </c>
      <c r="N96" s="140" t="s">
        <v>42</v>
      </c>
      <c r="P96" s="141">
        <f>O96*H96</f>
        <v>0</v>
      </c>
      <c r="Q96" s="141">
        <v>0</v>
      </c>
      <c r="R96" s="141">
        <f>Q96*H96</f>
        <v>0</v>
      </c>
      <c r="S96" s="141">
        <v>0.255</v>
      </c>
      <c r="T96" s="142">
        <f>S96*H96</f>
        <v>62.730000000000004</v>
      </c>
      <c r="AR96" s="143" t="s">
        <v>134</v>
      </c>
      <c r="AT96" s="143" t="s">
        <v>129</v>
      </c>
      <c r="AU96" s="143" t="s">
        <v>80</v>
      </c>
      <c r="AY96" s="18" t="s">
        <v>127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78</v>
      </c>
      <c r="BK96" s="144">
        <f>ROUND(I96*H96,2)</f>
        <v>0</v>
      </c>
      <c r="BL96" s="18" t="s">
        <v>134</v>
      </c>
      <c r="BM96" s="143" t="s">
        <v>135</v>
      </c>
    </row>
    <row r="97" spans="2:65" s="1" customFormat="1">
      <c r="B97" s="33"/>
      <c r="D97" s="145" t="s">
        <v>136</v>
      </c>
      <c r="F97" s="146" t="s">
        <v>137</v>
      </c>
      <c r="I97" s="147"/>
      <c r="L97" s="33"/>
      <c r="M97" s="148"/>
      <c r="T97" s="54"/>
      <c r="AT97" s="18" t="s">
        <v>136</v>
      </c>
      <c r="AU97" s="18" t="s">
        <v>80</v>
      </c>
    </row>
    <row r="98" spans="2:65" s="12" customFormat="1">
      <c r="B98" s="149"/>
      <c r="D98" s="150" t="s">
        <v>138</v>
      </c>
      <c r="E98" s="151" t="s">
        <v>19</v>
      </c>
      <c r="F98" s="152" t="s">
        <v>139</v>
      </c>
      <c r="H98" s="151" t="s">
        <v>19</v>
      </c>
      <c r="I98" s="153"/>
      <c r="L98" s="149"/>
      <c r="M98" s="154"/>
      <c r="T98" s="155"/>
      <c r="AT98" s="151" t="s">
        <v>138</v>
      </c>
      <c r="AU98" s="151" t="s">
        <v>80</v>
      </c>
      <c r="AV98" s="12" t="s">
        <v>78</v>
      </c>
      <c r="AW98" s="12" t="s">
        <v>33</v>
      </c>
      <c r="AX98" s="12" t="s">
        <v>71</v>
      </c>
      <c r="AY98" s="151" t="s">
        <v>127</v>
      </c>
    </row>
    <row r="99" spans="2:65" s="12" customFormat="1">
      <c r="B99" s="149"/>
      <c r="D99" s="150" t="s">
        <v>138</v>
      </c>
      <c r="E99" s="151" t="s">
        <v>19</v>
      </c>
      <c r="F99" s="152" t="s">
        <v>140</v>
      </c>
      <c r="H99" s="151" t="s">
        <v>19</v>
      </c>
      <c r="I99" s="153"/>
      <c r="L99" s="149"/>
      <c r="M99" s="154"/>
      <c r="T99" s="155"/>
      <c r="AT99" s="151" t="s">
        <v>138</v>
      </c>
      <c r="AU99" s="151" t="s">
        <v>80</v>
      </c>
      <c r="AV99" s="12" t="s">
        <v>78</v>
      </c>
      <c r="AW99" s="12" t="s">
        <v>33</v>
      </c>
      <c r="AX99" s="12" t="s">
        <v>71</v>
      </c>
      <c r="AY99" s="151" t="s">
        <v>127</v>
      </c>
    </row>
    <row r="100" spans="2:65" s="13" customFormat="1">
      <c r="B100" s="156"/>
      <c r="D100" s="150" t="s">
        <v>138</v>
      </c>
      <c r="E100" s="157" t="s">
        <v>19</v>
      </c>
      <c r="F100" s="158" t="s">
        <v>141</v>
      </c>
      <c r="H100" s="159">
        <v>246</v>
      </c>
      <c r="I100" s="160"/>
      <c r="L100" s="156"/>
      <c r="M100" s="161"/>
      <c r="T100" s="162"/>
      <c r="AT100" s="157" t="s">
        <v>138</v>
      </c>
      <c r="AU100" s="157" t="s">
        <v>80</v>
      </c>
      <c r="AV100" s="13" t="s">
        <v>80</v>
      </c>
      <c r="AW100" s="13" t="s">
        <v>33</v>
      </c>
      <c r="AX100" s="13" t="s">
        <v>78</v>
      </c>
      <c r="AY100" s="157" t="s">
        <v>127</v>
      </c>
    </row>
    <row r="101" spans="2:65" s="1" customFormat="1" ht="55.5" customHeight="1">
      <c r="B101" s="33"/>
      <c r="C101" s="132" t="s">
        <v>80</v>
      </c>
      <c r="D101" s="132" t="s">
        <v>129</v>
      </c>
      <c r="E101" s="133" t="s">
        <v>142</v>
      </c>
      <c r="F101" s="134" t="s">
        <v>143</v>
      </c>
      <c r="G101" s="135" t="s">
        <v>132</v>
      </c>
      <c r="H101" s="136">
        <v>34</v>
      </c>
      <c r="I101" s="137"/>
      <c r="J101" s="138">
        <f>ROUND(I101*H101,2)</f>
        <v>0</v>
      </c>
      <c r="K101" s="134" t="s">
        <v>133</v>
      </c>
      <c r="L101" s="33"/>
      <c r="M101" s="139" t="s">
        <v>19</v>
      </c>
      <c r="N101" s="140" t="s">
        <v>42</v>
      </c>
      <c r="P101" s="141">
        <f>O101*H101</f>
        <v>0</v>
      </c>
      <c r="Q101" s="141">
        <v>0.29499999999999998</v>
      </c>
      <c r="R101" s="141">
        <f>Q101*H101</f>
        <v>10.029999999999999</v>
      </c>
      <c r="S101" s="141">
        <v>0</v>
      </c>
      <c r="T101" s="142">
        <f>S101*H101</f>
        <v>0</v>
      </c>
      <c r="AR101" s="143" t="s">
        <v>134</v>
      </c>
      <c r="AT101" s="143" t="s">
        <v>129</v>
      </c>
      <c r="AU101" s="143" t="s">
        <v>80</v>
      </c>
      <c r="AY101" s="18" t="s">
        <v>127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78</v>
      </c>
      <c r="BK101" s="144">
        <f>ROUND(I101*H101,2)</f>
        <v>0</v>
      </c>
      <c r="BL101" s="18" t="s">
        <v>134</v>
      </c>
      <c r="BM101" s="143" t="s">
        <v>144</v>
      </c>
    </row>
    <row r="102" spans="2:65" s="1" customFormat="1">
      <c r="B102" s="33"/>
      <c r="D102" s="145" t="s">
        <v>136</v>
      </c>
      <c r="F102" s="146" t="s">
        <v>145</v>
      </c>
      <c r="I102" s="147"/>
      <c r="L102" s="33"/>
      <c r="M102" s="148"/>
      <c r="T102" s="54"/>
      <c r="AT102" s="18" t="s">
        <v>136</v>
      </c>
      <c r="AU102" s="18" t="s">
        <v>80</v>
      </c>
    </row>
    <row r="103" spans="2:65" s="12" customFormat="1" ht="33.75">
      <c r="B103" s="149"/>
      <c r="D103" s="150" t="s">
        <v>138</v>
      </c>
      <c r="E103" s="151" t="s">
        <v>19</v>
      </c>
      <c r="F103" s="152" t="s">
        <v>146</v>
      </c>
      <c r="H103" s="151" t="s">
        <v>19</v>
      </c>
      <c r="I103" s="153"/>
      <c r="L103" s="149"/>
      <c r="M103" s="154"/>
      <c r="T103" s="155"/>
      <c r="AT103" s="151" t="s">
        <v>138</v>
      </c>
      <c r="AU103" s="151" t="s">
        <v>80</v>
      </c>
      <c r="AV103" s="12" t="s">
        <v>78</v>
      </c>
      <c r="AW103" s="12" t="s">
        <v>33</v>
      </c>
      <c r="AX103" s="12" t="s">
        <v>71</v>
      </c>
      <c r="AY103" s="151" t="s">
        <v>127</v>
      </c>
    </row>
    <row r="104" spans="2:65" s="12" customFormat="1">
      <c r="B104" s="149"/>
      <c r="D104" s="150" t="s">
        <v>138</v>
      </c>
      <c r="E104" s="151" t="s">
        <v>19</v>
      </c>
      <c r="F104" s="152" t="s">
        <v>147</v>
      </c>
      <c r="H104" s="151" t="s">
        <v>19</v>
      </c>
      <c r="I104" s="153"/>
      <c r="L104" s="149"/>
      <c r="M104" s="154"/>
      <c r="T104" s="155"/>
      <c r="AT104" s="151" t="s">
        <v>138</v>
      </c>
      <c r="AU104" s="151" t="s">
        <v>80</v>
      </c>
      <c r="AV104" s="12" t="s">
        <v>78</v>
      </c>
      <c r="AW104" s="12" t="s">
        <v>33</v>
      </c>
      <c r="AX104" s="12" t="s">
        <v>71</v>
      </c>
      <c r="AY104" s="151" t="s">
        <v>127</v>
      </c>
    </row>
    <row r="105" spans="2:65" s="13" customFormat="1">
      <c r="B105" s="156"/>
      <c r="D105" s="150" t="s">
        <v>138</v>
      </c>
      <c r="E105" s="157" t="s">
        <v>19</v>
      </c>
      <c r="F105" s="158" t="s">
        <v>148</v>
      </c>
      <c r="H105" s="159">
        <v>34</v>
      </c>
      <c r="I105" s="160"/>
      <c r="L105" s="156"/>
      <c r="M105" s="161"/>
      <c r="T105" s="162"/>
      <c r="AT105" s="157" t="s">
        <v>138</v>
      </c>
      <c r="AU105" s="157" t="s">
        <v>80</v>
      </c>
      <c r="AV105" s="13" t="s">
        <v>80</v>
      </c>
      <c r="AW105" s="13" t="s">
        <v>33</v>
      </c>
      <c r="AX105" s="13" t="s">
        <v>78</v>
      </c>
      <c r="AY105" s="157" t="s">
        <v>127</v>
      </c>
    </row>
    <row r="106" spans="2:65" s="1" customFormat="1" ht="66.75" customHeight="1">
      <c r="B106" s="33"/>
      <c r="C106" s="132" t="s">
        <v>149</v>
      </c>
      <c r="D106" s="132" t="s">
        <v>129</v>
      </c>
      <c r="E106" s="133" t="s">
        <v>150</v>
      </c>
      <c r="F106" s="134" t="s">
        <v>151</v>
      </c>
      <c r="G106" s="135" t="s">
        <v>132</v>
      </c>
      <c r="H106" s="136">
        <v>268</v>
      </c>
      <c r="I106" s="137"/>
      <c r="J106" s="138">
        <f>ROUND(I106*H106,2)</f>
        <v>0</v>
      </c>
      <c r="K106" s="134" t="s">
        <v>133</v>
      </c>
      <c r="L106" s="33"/>
      <c r="M106" s="139" t="s">
        <v>19</v>
      </c>
      <c r="N106" s="140" t="s">
        <v>42</v>
      </c>
      <c r="P106" s="141">
        <f>O106*H106</f>
        <v>0</v>
      </c>
      <c r="Q106" s="141">
        <v>0</v>
      </c>
      <c r="R106" s="141">
        <f>Q106*H106</f>
        <v>0</v>
      </c>
      <c r="S106" s="141">
        <v>0.32</v>
      </c>
      <c r="T106" s="142">
        <f>S106*H106</f>
        <v>85.76</v>
      </c>
      <c r="AR106" s="143" t="s">
        <v>134</v>
      </c>
      <c r="AT106" s="143" t="s">
        <v>129</v>
      </c>
      <c r="AU106" s="143" t="s">
        <v>80</v>
      </c>
      <c r="AY106" s="18" t="s">
        <v>127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78</v>
      </c>
      <c r="BK106" s="144">
        <f>ROUND(I106*H106,2)</f>
        <v>0</v>
      </c>
      <c r="BL106" s="18" t="s">
        <v>134</v>
      </c>
      <c r="BM106" s="143" t="s">
        <v>152</v>
      </c>
    </row>
    <row r="107" spans="2:65" s="1" customFormat="1">
      <c r="B107" s="33"/>
      <c r="D107" s="145" t="s">
        <v>136</v>
      </c>
      <c r="F107" s="146" t="s">
        <v>153</v>
      </c>
      <c r="I107" s="147"/>
      <c r="L107" s="33"/>
      <c r="M107" s="148"/>
      <c r="T107" s="54"/>
      <c r="AT107" s="18" t="s">
        <v>136</v>
      </c>
      <c r="AU107" s="18" t="s">
        <v>80</v>
      </c>
    </row>
    <row r="108" spans="2:65" s="12" customFormat="1">
      <c r="B108" s="149"/>
      <c r="D108" s="150" t="s">
        <v>138</v>
      </c>
      <c r="E108" s="151" t="s">
        <v>19</v>
      </c>
      <c r="F108" s="152" t="s">
        <v>139</v>
      </c>
      <c r="H108" s="151" t="s">
        <v>19</v>
      </c>
      <c r="I108" s="153"/>
      <c r="L108" s="149"/>
      <c r="M108" s="154"/>
      <c r="T108" s="155"/>
      <c r="AT108" s="151" t="s">
        <v>138</v>
      </c>
      <c r="AU108" s="151" t="s">
        <v>80</v>
      </c>
      <c r="AV108" s="12" t="s">
        <v>78</v>
      </c>
      <c r="AW108" s="12" t="s">
        <v>33</v>
      </c>
      <c r="AX108" s="12" t="s">
        <v>71</v>
      </c>
      <c r="AY108" s="151" t="s">
        <v>127</v>
      </c>
    </row>
    <row r="109" spans="2:65" s="12" customFormat="1">
      <c r="B109" s="149"/>
      <c r="D109" s="150" t="s">
        <v>138</v>
      </c>
      <c r="E109" s="151" t="s">
        <v>19</v>
      </c>
      <c r="F109" s="152" t="s">
        <v>154</v>
      </c>
      <c r="H109" s="151" t="s">
        <v>19</v>
      </c>
      <c r="I109" s="153"/>
      <c r="L109" s="149"/>
      <c r="M109" s="154"/>
      <c r="T109" s="155"/>
      <c r="AT109" s="151" t="s">
        <v>138</v>
      </c>
      <c r="AU109" s="151" t="s">
        <v>80</v>
      </c>
      <c r="AV109" s="12" t="s">
        <v>78</v>
      </c>
      <c r="AW109" s="12" t="s">
        <v>33</v>
      </c>
      <c r="AX109" s="12" t="s">
        <v>71</v>
      </c>
      <c r="AY109" s="151" t="s">
        <v>127</v>
      </c>
    </row>
    <row r="110" spans="2:65" s="13" customFormat="1">
      <c r="B110" s="156"/>
      <c r="D110" s="150" t="s">
        <v>138</v>
      </c>
      <c r="E110" s="157" t="s">
        <v>19</v>
      </c>
      <c r="F110" s="158" t="s">
        <v>155</v>
      </c>
      <c r="H110" s="159">
        <v>268</v>
      </c>
      <c r="I110" s="160"/>
      <c r="L110" s="156"/>
      <c r="M110" s="161"/>
      <c r="T110" s="162"/>
      <c r="AT110" s="157" t="s">
        <v>138</v>
      </c>
      <c r="AU110" s="157" t="s">
        <v>80</v>
      </c>
      <c r="AV110" s="13" t="s">
        <v>80</v>
      </c>
      <c r="AW110" s="13" t="s">
        <v>33</v>
      </c>
      <c r="AX110" s="13" t="s">
        <v>78</v>
      </c>
      <c r="AY110" s="157" t="s">
        <v>127</v>
      </c>
    </row>
    <row r="111" spans="2:65" s="1" customFormat="1" ht="49.15" customHeight="1">
      <c r="B111" s="33"/>
      <c r="C111" s="132" t="s">
        <v>134</v>
      </c>
      <c r="D111" s="132" t="s">
        <v>129</v>
      </c>
      <c r="E111" s="133" t="s">
        <v>156</v>
      </c>
      <c r="F111" s="134" t="s">
        <v>157</v>
      </c>
      <c r="G111" s="135" t="s">
        <v>132</v>
      </c>
      <c r="H111" s="136">
        <v>18</v>
      </c>
      <c r="I111" s="137"/>
      <c r="J111" s="138">
        <f>ROUND(I111*H111,2)</f>
        <v>0</v>
      </c>
      <c r="K111" s="134" t="s">
        <v>133</v>
      </c>
      <c r="L111" s="33"/>
      <c r="M111" s="139" t="s">
        <v>19</v>
      </c>
      <c r="N111" s="140" t="s">
        <v>42</v>
      </c>
      <c r="P111" s="141">
        <f>O111*H111</f>
        <v>0</v>
      </c>
      <c r="Q111" s="141">
        <v>0</v>
      </c>
      <c r="R111" s="141">
        <f>Q111*H111</f>
        <v>0</v>
      </c>
      <c r="S111" s="141">
        <v>9.8000000000000004E-2</v>
      </c>
      <c r="T111" s="142">
        <f>S111*H111</f>
        <v>1.764</v>
      </c>
      <c r="AR111" s="143" t="s">
        <v>134</v>
      </c>
      <c r="AT111" s="143" t="s">
        <v>129</v>
      </c>
      <c r="AU111" s="143" t="s">
        <v>80</v>
      </c>
      <c r="AY111" s="18" t="s">
        <v>127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78</v>
      </c>
      <c r="BK111" s="144">
        <f>ROUND(I111*H111,2)</f>
        <v>0</v>
      </c>
      <c r="BL111" s="18" t="s">
        <v>134</v>
      </c>
      <c r="BM111" s="143" t="s">
        <v>158</v>
      </c>
    </row>
    <row r="112" spans="2:65" s="1" customFormat="1">
      <c r="B112" s="33"/>
      <c r="D112" s="145" t="s">
        <v>136</v>
      </c>
      <c r="F112" s="146" t="s">
        <v>159</v>
      </c>
      <c r="I112" s="147"/>
      <c r="L112" s="33"/>
      <c r="M112" s="148"/>
      <c r="T112" s="54"/>
      <c r="AT112" s="18" t="s">
        <v>136</v>
      </c>
      <c r="AU112" s="18" t="s">
        <v>80</v>
      </c>
    </row>
    <row r="113" spans="2:65" s="12" customFormat="1">
      <c r="B113" s="149"/>
      <c r="D113" s="150" t="s">
        <v>138</v>
      </c>
      <c r="E113" s="151" t="s">
        <v>19</v>
      </c>
      <c r="F113" s="152" t="s">
        <v>160</v>
      </c>
      <c r="H113" s="151" t="s">
        <v>19</v>
      </c>
      <c r="I113" s="153"/>
      <c r="L113" s="149"/>
      <c r="M113" s="154"/>
      <c r="T113" s="155"/>
      <c r="AT113" s="151" t="s">
        <v>138</v>
      </c>
      <c r="AU113" s="151" t="s">
        <v>80</v>
      </c>
      <c r="AV113" s="12" t="s">
        <v>78</v>
      </c>
      <c r="AW113" s="12" t="s">
        <v>33</v>
      </c>
      <c r="AX113" s="12" t="s">
        <v>71</v>
      </c>
      <c r="AY113" s="151" t="s">
        <v>127</v>
      </c>
    </row>
    <row r="114" spans="2:65" s="13" customFormat="1">
      <c r="B114" s="156"/>
      <c r="D114" s="150" t="s">
        <v>138</v>
      </c>
      <c r="E114" s="157" t="s">
        <v>19</v>
      </c>
      <c r="F114" s="158" t="s">
        <v>161</v>
      </c>
      <c r="H114" s="159">
        <v>18</v>
      </c>
      <c r="I114" s="160"/>
      <c r="L114" s="156"/>
      <c r="M114" s="161"/>
      <c r="T114" s="162"/>
      <c r="AT114" s="157" t="s">
        <v>138</v>
      </c>
      <c r="AU114" s="157" t="s">
        <v>80</v>
      </c>
      <c r="AV114" s="13" t="s">
        <v>80</v>
      </c>
      <c r="AW114" s="13" t="s">
        <v>33</v>
      </c>
      <c r="AX114" s="13" t="s">
        <v>78</v>
      </c>
      <c r="AY114" s="157" t="s">
        <v>127</v>
      </c>
    </row>
    <row r="115" spans="2:65" s="1" customFormat="1" ht="62.65" customHeight="1">
      <c r="B115" s="33"/>
      <c r="C115" s="132" t="s">
        <v>162</v>
      </c>
      <c r="D115" s="132" t="s">
        <v>129</v>
      </c>
      <c r="E115" s="133" t="s">
        <v>163</v>
      </c>
      <c r="F115" s="134" t="s">
        <v>164</v>
      </c>
      <c r="G115" s="135" t="s">
        <v>132</v>
      </c>
      <c r="H115" s="136">
        <v>246</v>
      </c>
      <c r="I115" s="137"/>
      <c r="J115" s="138">
        <f>ROUND(I115*H115,2)</f>
        <v>0</v>
      </c>
      <c r="K115" s="134" t="s">
        <v>133</v>
      </c>
      <c r="L115" s="33"/>
      <c r="M115" s="139" t="s">
        <v>19</v>
      </c>
      <c r="N115" s="140" t="s">
        <v>42</v>
      </c>
      <c r="P115" s="141">
        <f>O115*H115</f>
        <v>0</v>
      </c>
      <c r="Q115" s="141">
        <v>0</v>
      </c>
      <c r="R115" s="141">
        <f>Q115*H115</f>
        <v>0</v>
      </c>
      <c r="S115" s="141">
        <v>0.17</v>
      </c>
      <c r="T115" s="142">
        <f>S115*H115</f>
        <v>41.82</v>
      </c>
      <c r="AR115" s="143" t="s">
        <v>134</v>
      </c>
      <c r="AT115" s="143" t="s">
        <v>129</v>
      </c>
      <c r="AU115" s="143" t="s">
        <v>80</v>
      </c>
      <c r="AY115" s="18" t="s">
        <v>127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78</v>
      </c>
      <c r="BK115" s="144">
        <f>ROUND(I115*H115,2)</f>
        <v>0</v>
      </c>
      <c r="BL115" s="18" t="s">
        <v>134</v>
      </c>
      <c r="BM115" s="143" t="s">
        <v>165</v>
      </c>
    </row>
    <row r="116" spans="2:65" s="1" customFormat="1">
      <c r="B116" s="33"/>
      <c r="D116" s="145" t="s">
        <v>136</v>
      </c>
      <c r="F116" s="146" t="s">
        <v>166</v>
      </c>
      <c r="I116" s="147"/>
      <c r="L116" s="33"/>
      <c r="M116" s="148"/>
      <c r="T116" s="54"/>
      <c r="AT116" s="18" t="s">
        <v>136</v>
      </c>
      <c r="AU116" s="18" t="s">
        <v>80</v>
      </c>
    </row>
    <row r="117" spans="2:65" s="12" customFormat="1">
      <c r="B117" s="149"/>
      <c r="D117" s="150" t="s">
        <v>138</v>
      </c>
      <c r="E117" s="151" t="s">
        <v>19</v>
      </c>
      <c r="F117" s="152" t="s">
        <v>139</v>
      </c>
      <c r="H117" s="151" t="s">
        <v>19</v>
      </c>
      <c r="I117" s="153"/>
      <c r="L117" s="149"/>
      <c r="M117" s="154"/>
      <c r="T117" s="155"/>
      <c r="AT117" s="151" t="s">
        <v>138</v>
      </c>
      <c r="AU117" s="151" t="s">
        <v>80</v>
      </c>
      <c r="AV117" s="12" t="s">
        <v>78</v>
      </c>
      <c r="AW117" s="12" t="s">
        <v>33</v>
      </c>
      <c r="AX117" s="12" t="s">
        <v>71</v>
      </c>
      <c r="AY117" s="151" t="s">
        <v>127</v>
      </c>
    </row>
    <row r="118" spans="2:65" s="12" customFormat="1" ht="22.5">
      <c r="B118" s="149"/>
      <c r="D118" s="150" t="s">
        <v>138</v>
      </c>
      <c r="E118" s="151" t="s">
        <v>19</v>
      </c>
      <c r="F118" s="152" t="s">
        <v>167</v>
      </c>
      <c r="H118" s="151" t="s">
        <v>19</v>
      </c>
      <c r="I118" s="153"/>
      <c r="L118" s="149"/>
      <c r="M118" s="154"/>
      <c r="T118" s="155"/>
      <c r="AT118" s="151" t="s">
        <v>138</v>
      </c>
      <c r="AU118" s="151" t="s">
        <v>80</v>
      </c>
      <c r="AV118" s="12" t="s">
        <v>78</v>
      </c>
      <c r="AW118" s="12" t="s">
        <v>33</v>
      </c>
      <c r="AX118" s="12" t="s">
        <v>71</v>
      </c>
      <c r="AY118" s="151" t="s">
        <v>127</v>
      </c>
    </row>
    <row r="119" spans="2:65" s="13" customFormat="1">
      <c r="B119" s="156"/>
      <c r="D119" s="150" t="s">
        <v>138</v>
      </c>
      <c r="E119" s="157" t="s">
        <v>19</v>
      </c>
      <c r="F119" s="158" t="s">
        <v>141</v>
      </c>
      <c r="H119" s="159">
        <v>246</v>
      </c>
      <c r="I119" s="160"/>
      <c r="L119" s="156"/>
      <c r="M119" s="161"/>
      <c r="T119" s="162"/>
      <c r="AT119" s="157" t="s">
        <v>138</v>
      </c>
      <c r="AU119" s="157" t="s">
        <v>80</v>
      </c>
      <c r="AV119" s="13" t="s">
        <v>80</v>
      </c>
      <c r="AW119" s="13" t="s">
        <v>33</v>
      </c>
      <c r="AX119" s="13" t="s">
        <v>78</v>
      </c>
      <c r="AY119" s="157" t="s">
        <v>127</v>
      </c>
    </row>
    <row r="120" spans="2:65" s="1" customFormat="1" ht="44.25" customHeight="1">
      <c r="B120" s="33"/>
      <c r="C120" s="132" t="s">
        <v>168</v>
      </c>
      <c r="D120" s="132" t="s">
        <v>129</v>
      </c>
      <c r="E120" s="133" t="s">
        <v>169</v>
      </c>
      <c r="F120" s="134" t="s">
        <v>170</v>
      </c>
      <c r="G120" s="135" t="s">
        <v>132</v>
      </c>
      <c r="H120" s="136">
        <v>1035</v>
      </c>
      <c r="I120" s="137"/>
      <c r="J120" s="138">
        <f>ROUND(I120*H120,2)</f>
        <v>0</v>
      </c>
      <c r="K120" s="134" t="s">
        <v>133</v>
      </c>
      <c r="L120" s="33"/>
      <c r="M120" s="139" t="s">
        <v>19</v>
      </c>
      <c r="N120" s="140" t="s">
        <v>42</v>
      </c>
      <c r="P120" s="141">
        <f>O120*H120</f>
        <v>0</v>
      </c>
      <c r="Q120" s="141">
        <v>1.0000000000000001E-5</v>
      </c>
      <c r="R120" s="141">
        <f>Q120*H120</f>
        <v>1.0350000000000002E-2</v>
      </c>
      <c r="S120" s="141">
        <v>0.115</v>
      </c>
      <c r="T120" s="142">
        <f>S120*H120</f>
        <v>119.02500000000001</v>
      </c>
      <c r="AR120" s="143" t="s">
        <v>134</v>
      </c>
      <c r="AT120" s="143" t="s">
        <v>129</v>
      </c>
      <c r="AU120" s="143" t="s">
        <v>80</v>
      </c>
      <c r="AY120" s="18" t="s">
        <v>127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78</v>
      </c>
      <c r="BK120" s="144">
        <f>ROUND(I120*H120,2)</f>
        <v>0</v>
      </c>
      <c r="BL120" s="18" t="s">
        <v>134</v>
      </c>
      <c r="BM120" s="143" t="s">
        <v>171</v>
      </c>
    </row>
    <row r="121" spans="2:65" s="1" customFormat="1">
      <c r="B121" s="33"/>
      <c r="D121" s="145" t="s">
        <v>136</v>
      </c>
      <c r="F121" s="146" t="s">
        <v>172</v>
      </c>
      <c r="I121" s="147"/>
      <c r="L121" s="33"/>
      <c r="M121" s="148"/>
      <c r="T121" s="54"/>
      <c r="AT121" s="18" t="s">
        <v>136</v>
      </c>
      <c r="AU121" s="18" t="s">
        <v>80</v>
      </c>
    </row>
    <row r="122" spans="2:65" s="12" customFormat="1">
      <c r="B122" s="149"/>
      <c r="D122" s="150" t="s">
        <v>138</v>
      </c>
      <c r="E122" s="151" t="s">
        <v>19</v>
      </c>
      <c r="F122" s="152" t="s">
        <v>139</v>
      </c>
      <c r="H122" s="151" t="s">
        <v>19</v>
      </c>
      <c r="I122" s="153"/>
      <c r="L122" s="149"/>
      <c r="M122" s="154"/>
      <c r="T122" s="155"/>
      <c r="AT122" s="151" t="s">
        <v>138</v>
      </c>
      <c r="AU122" s="151" t="s">
        <v>80</v>
      </c>
      <c r="AV122" s="12" t="s">
        <v>78</v>
      </c>
      <c r="AW122" s="12" t="s">
        <v>33</v>
      </c>
      <c r="AX122" s="12" t="s">
        <v>71</v>
      </c>
      <c r="AY122" s="151" t="s">
        <v>127</v>
      </c>
    </row>
    <row r="123" spans="2:65" s="12" customFormat="1">
      <c r="B123" s="149"/>
      <c r="D123" s="150" t="s">
        <v>138</v>
      </c>
      <c r="E123" s="151" t="s">
        <v>19</v>
      </c>
      <c r="F123" s="152" t="s">
        <v>173</v>
      </c>
      <c r="H123" s="151" t="s">
        <v>19</v>
      </c>
      <c r="I123" s="153"/>
      <c r="L123" s="149"/>
      <c r="M123" s="154"/>
      <c r="T123" s="155"/>
      <c r="AT123" s="151" t="s">
        <v>138</v>
      </c>
      <c r="AU123" s="151" t="s">
        <v>80</v>
      </c>
      <c r="AV123" s="12" t="s">
        <v>78</v>
      </c>
      <c r="AW123" s="12" t="s">
        <v>33</v>
      </c>
      <c r="AX123" s="12" t="s">
        <v>71</v>
      </c>
      <c r="AY123" s="151" t="s">
        <v>127</v>
      </c>
    </row>
    <row r="124" spans="2:65" s="13" customFormat="1">
      <c r="B124" s="156"/>
      <c r="D124" s="150" t="s">
        <v>138</v>
      </c>
      <c r="E124" s="157" t="s">
        <v>19</v>
      </c>
      <c r="F124" s="158" t="s">
        <v>174</v>
      </c>
      <c r="H124" s="159">
        <v>1035</v>
      </c>
      <c r="I124" s="160"/>
      <c r="L124" s="156"/>
      <c r="M124" s="161"/>
      <c r="T124" s="162"/>
      <c r="AT124" s="157" t="s">
        <v>138</v>
      </c>
      <c r="AU124" s="157" t="s">
        <v>80</v>
      </c>
      <c r="AV124" s="13" t="s">
        <v>80</v>
      </c>
      <c r="AW124" s="13" t="s">
        <v>33</v>
      </c>
      <c r="AX124" s="13" t="s">
        <v>78</v>
      </c>
      <c r="AY124" s="157" t="s">
        <v>127</v>
      </c>
    </row>
    <row r="125" spans="2:65" s="1" customFormat="1" ht="44.25" customHeight="1">
      <c r="B125" s="33"/>
      <c r="C125" s="132" t="s">
        <v>175</v>
      </c>
      <c r="D125" s="132" t="s">
        <v>129</v>
      </c>
      <c r="E125" s="133" t="s">
        <v>176</v>
      </c>
      <c r="F125" s="134" t="s">
        <v>177</v>
      </c>
      <c r="G125" s="135" t="s">
        <v>178</v>
      </c>
      <c r="H125" s="136">
        <v>140</v>
      </c>
      <c r="I125" s="137"/>
      <c r="J125" s="138">
        <f>ROUND(I125*H125,2)</f>
        <v>0</v>
      </c>
      <c r="K125" s="134" t="s">
        <v>133</v>
      </c>
      <c r="L125" s="33"/>
      <c r="M125" s="139" t="s">
        <v>19</v>
      </c>
      <c r="N125" s="140" t="s">
        <v>42</v>
      </c>
      <c r="P125" s="141">
        <f>O125*H125</f>
        <v>0</v>
      </c>
      <c r="Q125" s="141">
        <v>0</v>
      </c>
      <c r="R125" s="141">
        <f>Q125*H125</f>
        <v>0</v>
      </c>
      <c r="S125" s="141">
        <v>0.23</v>
      </c>
      <c r="T125" s="142">
        <f>S125*H125</f>
        <v>32.200000000000003</v>
      </c>
      <c r="AR125" s="143" t="s">
        <v>134</v>
      </c>
      <c r="AT125" s="143" t="s">
        <v>129</v>
      </c>
      <c r="AU125" s="143" t="s">
        <v>80</v>
      </c>
      <c r="AY125" s="18" t="s">
        <v>127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78</v>
      </c>
      <c r="BK125" s="144">
        <f>ROUND(I125*H125,2)</f>
        <v>0</v>
      </c>
      <c r="BL125" s="18" t="s">
        <v>134</v>
      </c>
      <c r="BM125" s="143" t="s">
        <v>179</v>
      </c>
    </row>
    <row r="126" spans="2:65" s="1" customFormat="1">
      <c r="B126" s="33"/>
      <c r="D126" s="145" t="s">
        <v>136</v>
      </c>
      <c r="F126" s="146" t="s">
        <v>180</v>
      </c>
      <c r="I126" s="147"/>
      <c r="L126" s="33"/>
      <c r="M126" s="148"/>
      <c r="T126" s="54"/>
      <c r="AT126" s="18" t="s">
        <v>136</v>
      </c>
      <c r="AU126" s="18" t="s">
        <v>80</v>
      </c>
    </row>
    <row r="127" spans="2:65" s="12" customFormat="1">
      <c r="B127" s="149"/>
      <c r="D127" s="150" t="s">
        <v>138</v>
      </c>
      <c r="E127" s="151" t="s">
        <v>19</v>
      </c>
      <c r="F127" s="152" t="s">
        <v>139</v>
      </c>
      <c r="H127" s="151" t="s">
        <v>19</v>
      </c>
      <c r="I127" s="153"/>
      <c r="L127" s="149"/>
      <c r="M127" s="154"/>
      <c r="T127" s="155"/>
      <c r="AT127" s="151" t="s">
        <v>138</v>
      </c>
      <c r="AU127" s="151" t="s">
        <v>80</v>
      </c>
      <c r="AV127" s="12" t="s">
        <v>78</v>
      </c>
      <c r="AW127" s="12" t="s">
        <v>33</v>
      </c>
      <c r="AX127" s="12" t="s">
        <v>71</v>
      </c>
      <c r="AY127" s="151" t="s">
        <v>127</v>
      </c>
    </row>
    <row r="128" spans="2:65" s="12" customFormat="1">
      <c r="B128" s="149"/>
      <c r="D128" s="150" t="s">
        <v>138</v>
      </c>
      <c r="E128" s="151" t="s">
        <v>19</v>
      </c>
      <c r="F128" s="152" t="s">
        <v>181</v>
      </c>
      <c r="H128" s="151" t="s">
        <v>19</v>
      </c>
      <c r="I128" s="153"/>
      <c r="L128" s="149"/>
      <c r="M128" s="154"/>
      <c r="T128" s="155"/>
      <c r="AT128" s="151" t="s">
        <v>138</v>
      </c>
      <c r="AU128" s="151" t="s">
        <v>80</v>
      </c>
      <c r="AV128" s="12" t="s">
        <v>78</v>
      </c>
      <c r="AW128" s="12" t="s">
        <v>33</v>
      </c>
      <c r="AX128" s="12" t="s">
        <v>71</v>
      </c>
      <c r="AY128" s="151" t="s">
        <v>127</v>
      </c>
    </row>
    <row r="129" spans="2:65" s="13" customFormat="1">
      <c r="B129" s="156"/>
      <c r="D129" s="150" t="s">
        <v>138</v>
      </c>
      <c r="E129" s="157" t="s">
        <v>19</v>
      </c>
      <c r="F129" s="158" t="s">
        <v>182</v>
      </c>
      <c r="H129" s="159">
        <v>140</v>
      </c>
      <c r="I129" s="160"/>
      <c r="L129" s="156"/>
      <c r="M129" s="161"/>
      <c r="T129" s="162"/>
      <c r="AT129" s="157" t="s">
        <v>138</v>
      </c>
      <c r="AU129" s="157" t="s">
        <v>80</v>
      </c>
      <c r="AV129" s="13" t="s">
        <v>80</v>
      </c>
      <c r="AW129" s="13" t="s">
        <v>33</v>
      </c>
      <c r="AX129" s="13" t="s">
        <v>78</v>
      </c>
      <c r="AY129" s="157" t="s">
        <v>127</v>
      </c>
    </row>
    <row r="130" spans="2:65" s="1" customFormat="1" ht="49.15" customHeight="1">
      <c r="B130" s="33"/>
      <c r="C130" s="132" t="s">
        <v>183</v>
      </c>
      <c r="D130" s="132" t="s">
        <v>129</v>
      </c>
      <c r="E130" s="133" t="s">
        <v>184</v>
      </c>
      <c r="F130" s="134" t="s">
        <v>185</v>
      </c>
      <c r="G130" s="135" t="s">
        <v>178</v>
      </c>
      <c r="H130" s="136">
        <v>79</v>
      </c>
      <c r="I130" s="137"/>
      <c r="J130" s="138">
        <f>ROUND(I130*H130,2)</f>
        <v>0</v>
      </c>
      <c r="K130" s="134" t="s">
        <v>133</v>
      </c>
      <c r="L130" s="33"/>
      <c r="M130" s="139" t="s">
        <v>19</v>
      </c>
      <c r="N130" s="140" t="s">
        <v>42</v>
      </c>
      <c r="P130" s="141">
        <f>O130*H130</f>
        <v>0</v>
      </c>
      <c r="Q130" s="141">
        <v>0</v>
      </c>
      <c r="R130" s="141">
        <f>Q130*H130</f>
        <v>0</v>
      </c>
      <c r="S130" s="141">
        <v>0.20499999999999999</v>
      </c>
      <c r="T130" s="142">
        <f>S130*H130</f>
        <v>16.195</v>
      </c>
      <c r="AR130" s="143" t="s">
        <v>134</v>
      </c>
      <c r="AT130" s="143" t="s">
        <v>129</v>
      </c>
      <c r="AU130" s="143" t="s">
        <v>80</v>
      </c>
      <c r="AY130" s="18" t="s">
        <v>127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78</v>
      </c>
      <c r="BK130" s="144">
        <f>ROUND(I130*H130,2)</f>
        <v>0</v>
      </c>
      <c r="BL130" s="18" t="s">
        <v>134</v>
      </c>
      <c r="BM130" s="143" t="s">
        <v>186</v>
      </c>
    </row>
    <row r="131" spans="2:65" s="1" customFormat="1">
      <c r="B131" s="33"/>
      <c r="D131" s="145" t="s">
        <v>136</v>
      </c>
      <c r="F131" s="146" t="s">
        <v>187</v>
      </c>
      <c r="I131" s="147"/>
      <c r="L131" s="33"/>
      <c r="M131" s="148"/>
      <c r="T131" s="54"/>
      <c r="AT131" s="18" t="s">
        <v>136</v>
      </c>
      <c r="AU131" s="18" t="s">
        <v>80</v>
      </c>
    </row>
    <row r="132" spans="2:65" s="12" customFormat="1">
      <c r="B132" s="149"/>
      <c r="D132" s="150" t="s">
        <v>138</v>
      </c>
      <c r="E132" s="151" t="s">
        <v>19</v>
      </c>
      <c r="F132" s="152" t="s">
        <v>139</v>
      </c>
      <c r="H132" s="151" t="s">
        <v>19</v>
      </c>
      <c r="I132" s="153"/>
      <c r="L132" s="149"/>
      <c r="M132" s="154"/>
      <c r="T132" s="155"/>
      <c r="AT132" s="151" t="s">
        <v>138</v>
      </c>
      <c r="AU132" s="151" t="s">
        <v>80</v>
      </c>
      <c r="AV132" s="12" t="s">
        <v>78</v>
      </c>
      <c r="AW132" s="12" t="s">
        <v>33</v>
      </c>
      <c r="AX132" s="12" t="s">
        <v>71</v>
      </c>
      <c r="AY132" s="151" t="s">
        <v>127</v>
      </c>
    </row>
    <row r="133" spans="2:65" s="12" customFormat="1">
      <c r="B133" s="149"/>
      <c r="D133" s="150" t="s">
        <v>138</v>
      </c>
      <c r="E133" s="151" t="s">
        <v>19</v>
      </c>
      <c r="F133" s="152" t="s">
        <v>188</v>
      </c>
      <c r="H133" s="151" t="s">
        <v>19</v>
      </c>
      <c r="I133" s="153"/>
      <c r="L133" s="149"/>
      <c r="M133" s="154"/>
      <c r="T133" s="155"/>
      <c r="AT133" s="151" t="s">
        <v>138</v>
      </c>
      <c r="AU133" s="151" t="s">
        <v>80</v>
      </c>
      <c r="AV133" s="12" t="s">
        <v>78</v>
      </c>
      <c r="AW133" s="12" t="s">
        <v>33</v>
      </c>
      <c r="AX133" s="12" t="s">
        <v>71</v>
      </c>
      <c r="AY133" s="151" t="s">
        <v>127</v>
      </c>
    </row>
    <row r="134" spans="2:65" s="13" customFormat="1">
      <c r="B134" s="156"/>
      <c r="D134" s="150" t="s">
        <v>138</v>
      </c>
      <c r="E134" s="157" t="s">
        <v>19</v>
      </c>
      <c r="F134" s="158" t="s">
        <v>189</v>
      </c>
      <c r="H134" s="159">
        <v>79</v>
      </c>
      <c r="I134" s="160"/>
      <c r="L134" s="156"/>
      <c r="M134" s="161"/>
      <c r="T134" s="162"/>
      <c r="AT134" s="157" t="s">
        <v>138</v>
      </c>
      <c r="AU134" s="157" t="s">
        <v>80</v>
      </c>
      <c r="AV134" s="13" t="s">
        <v>80</v>
      </c>
      <c r="AW134" s="13" t="s">
        <v>33</v>
      </c>
      <c r="AX134" s="13" t="s">
        <v>78</v>
      </c>
      <c r="AY134" s="157" t="s">
        <v>127</v>
      </c>
    </row>
    <row r="135" spans="2:65" s="1" customFormat="1" ht="24.2" customHeight="1">
      <c r="B135" s="33"/>
      <c r="C135" s="132" t="s">
        <v>190</v>
      </c>
      <c r="D135" s="132" t="s">
        <v>129</v>
      </c>
      <c r="E135" s="133" t="s">
        <v>191</v>
      </c>
      <c r="F135" s="134" t="s">
        <v>192</v>
      </c>
      <c r="G135" s="135" t="s">
        <v>132</v>
      </c>
      <c r="H135" s="136">
        <v>80</v>
      </c>
      <c r="I135" s="137"/>
      <c r="J135" s="138">
        <f>ROUND(I135*H135,2)</f>
        <v>0</v>
      </c>
      <c r="K135" s="134" t="s">
        <v>133</v>
      </c>
      <c r="L135" s="33"/>
      <c r="M135" s="139" t="s">
        <v>19</v>
      </c>
      <c r="N135" s="140" t="s">
        <v>42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134</v>
      </c>
      <c r="AT135" s="143" t="s">
        <v>129</v>
      </c>
      <c r="AU135" s="143" t="s">
        <v>80</v>
      </c>
      <c r="AY135" s="18" t="s">
        <v>127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78</v>
      </c>
      <c r="BK135" s="144">
        <f>ROUND(I135*H135,2)</f>
        <v>0</v>
      </c>
      <c r="BL135" s="18" t="s">
        <v>134</v>
      </c>
      <c r="BM135" s="143" t="s">
        <v>193</v>
      </c>
    </row>
    <row r="136" spans="2:65" s="1" customFormat="1">
      <c r="B136" s="33"/>
      <c r="D136" s="145" t="s">
        <v>136</v>
      </c>
      <c r="F136" s="146" t="s">
        <v>194</v>
      </c>
      <c r="I136" s="147"/>
      <c r="L136" s="33"/>
      <c r="M136" s="148"/>
      <c r="T136" s="54"/>
      <c r="AT136" s="18" t="s">
        <v>136</v>
      </c>
      <c r="AU136" s="18" t="s">
        <v>80</v>
      </c>
    </row>
    <row r="137" spans="2:65" s="12" customFormat="1">
      <c r="B137" s="149"/>
      <c r="D137" s="150" t="s">
        <v>138</v>
      </c>
      <c r="E137" s="151" t="s">
        <v>19</v>
      </c>
      <c r="F137" s="152" t="s">
        <v>195</v>
      </c>
      <c r="H137" s="151" t="s">
        <v>19</v>
      </c>
      <c r="I137" s="153"/>
      <c r="L137" s="149"/>
      <c r="M137" s="154"/>
      <c r="T137" s="155"/>
      <c r="AT137" s="151" t="s">
        <v>138</v>
      </c>
      <c r="AU137" s="151" t="s">
        <v>80</v>
      </c>
      <c r="AV137" s="12" t="s">
        <v>78</v>
      </c>
      <c r="AW137" s="12" t="s">
        <v>33</v>
      </c>
      <c r="AX137" s="12" t="s">
        <v>71</v>
      </c>
      <c r="AY137" s="151" t="s">
        <v>127</v>
      </c>
    </row>
    <row r="138" spans="2:65" s="12" customFormat="1" ht="22.5">
      <c r="B138" s="149"/>
      <c r="D138" s="150" t="s">
        <v>138</v>
      </c>
      <c r="E138" s="151" t="s">
        <v>19</v>
      </c>
      <c r="F138" s="152" t="s">
        <v>196</v>
      </c>
      <c r="H138" s="151" t="s">
        <v>19</v>
      </c>
      <c r="I138" s="153"/>
      <c r="L138" s="149"/>
      <c r="M138" s="154"/>
      <c r="T138" s="155"/>
      <c r="AT138" s="151" t="s">
        <v>138</v>
      </c>
      <c r="AU138" s="151" t="s">
        <v>80</v>
      </c>
      <c r="AV138" s="12" t="s">
        <v>78</v>
      </c>
      <c r="AW138" s="12" t="s">
        <v>33</v>
      </c>
      <c r="AX138" s="12" t="s">
        <v>71</v>
      </c>
      <c r="AY138" s="151" t="s">
        <v>127</v>
      </c>
    </row>
    <row r="139" spans="2:65" s="12" customFormat="1">
      <c r="B139" s="149"/>
      <c r="D139" s="150" t="s">
        <v>138</v>
      </c>
      <c r="E139" s="151" t="s">
        <v>19</v>
      </c>
      <c r="F139" s="152" t="s">
        <v>197</v>
      </c>
      <c r="H139" s="151" t="s">
        <v>19</v>
      </c>
      <c r="I139" s="153"/>
      <c r="L139" s="149"/>
      <c r="M139" s="154"/>
      <c r="T139" s="155"/>
      <c r="AT139" s="151" t="s">
        <v>138</v>
      </c>
      <c r="AU139" s="151" t="s">
        <v>80</v>
      </c>
      <c r="AV139" s="12" t="s">
        <v>78</v>
      </c>
      <c r="AW139" s="12" t="s">
        <v>33</v>
      </c>
      <c r="AX139" s="12" t="s">
        <v>71</v>
      </c>
      <c r="AY139" s="151" t="s">
        <v>127</v>
      </c>
    </row>
    <row r="140" spans="2:65" s="13" customFormat="1">
      <c r="B140" s="156"/>
      <c r="D140" s="150" t="s">
        <v>138</v>
      </c>
      <c r="E140" s="157" t="s">
        <v>19</v>
      </c>
      <c r="F140" s="158" t="s">
        <v>198</v>
      </c>
      <c r="H140" s="159">
        <v>80</v>
      </c>
      <c r="I140" s="160"/>
      <c r="L140" s="156"/>
      <c r="M140" s="161"/>
      <c r="T140" s="162"/>
      <c r="AT140" s="157" t="s">
        <v>138</v>
      </c>
      <c r="AU140" s="157" t="s">
        <v>80</v>
      </c>
      <c r="AV140" s="13" t="s">
        <v>80</v>
      </c>
      <c r="AW140" s="13" t="s">
        <v>33</v>
      </c>
      <c r="AX140" s="13" t="s">
        <v>78</v>
      </c>
      <c r="AY140" s="157" t="s">
        <v>127</v>
      </c>
    </row>
    <row r="141" spans="2:65" s="1" customFormat="1" ht="37.9" customHeight="1">
      <c r="B141" s="33"/>
      <c r="C141" s="132" t="s">
        <v>199</v>
      </c>
      <c r="D141" s="132" t="s">
        <v>129</v>
      </c>
      <c r="E141" s="133" t="s">
        <v>200</v>
      </c>
      <c r="F141" s="134" t="s">
        <v>201</v>
      </c>
      <c r="G141" s="135" t="s">
        <v>202</v>
      </c>
      <c r="H141" s="136">
        <v>58</v>
      </c>
      <c r="I141" s="137"/>
      <c r="J141" s="138">
        <f>ROUND(I141*H141,2)</f>
        <v>0</v>
      </c>
      <c r="K141" s="134" t="s">
        <v>133</v>
      </c>
      <c r="L141" s="33"/>
      <c r="M141" s="139" t="s">
        <v>19</v>
      </c>
      <c r="N141" s="140" t="s">
        <v>42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134</v>
      </c>
      <c r="AT141" s="143" t="s">
        <v>129</v>
      </c>
      <c r="AU141" s="143" t="s">
        <v>80</v>
      </c>
      <c r="AY141" s="18" t="s">
        <v>127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78</v>
      </c>
      <c r="BK141" s="144">
        <f>ROUND(I141*H141,2)</f>
        <v>0</v>
      </c>
      <c r="BL141" s="18" t="s">
        <v>134</v>
      </c>
      <c r="BM141" s="143" t="s">
        <v>203</v>
      </c>
    </row>
    <row r="142" spans="2:65" s="1" customFormat="1">
      <c r="B142" s="33"/>
      <c r="D142" s="145" t="s">
        <v>136</v>
      </c>
      <c r="F142" s="146" t="s">
        <v>204</v>
      </c>
      <c r="I142" s="147"/>
      <c r="L142" s="33"/>
      <c r="M142" s="148"/>
      <c r="T142" s="54"/>
      <c r="AT142" s="18" t="s">
        <v>136</v>
      </c>
      <c r="AU142" s="18" t="s">
        <v>80</v>
      </c>
    </row>
    <row r="143" spans="2:65" s="12" customFormat="1">
      <c r="B143" s="149"/>
      <c r="D143" s="150" t="s">
        <v>138</v>
      </c>
      <c r="E143" s="151" t="s">
        <v>19</v>
      </c>
      <c r="F143" s="152" t="s">
        <v>195</v>
      </c>
      <c r="H143" s="151" t="s">
        <v>19</v>
      </c>
      <c r="I143" s="153"/>
      <c r="L143" s="149"/>
      <c r="M143" s="154"/>
      <c r="T143" s="155"/>
      <c r="AT143" s="151" t="s">
        <v>138</v>
      </c>
      <c r="AU143" s="151" t="s">
        <v>80</v>
      </c>
      <c r="AV143" s="12" t="s">
        <v>78</v>
      </c>
      <c r="AW143" s="12" t="s">
        <v>33</v>
      </c>
      <c r="AX143" s="12" t="s">
        <v>71</v>
      </c>
      <c r="AY143" s="151" t="s">
        <v>127</v>
      </c>
    </row>
    <row r="144" spans="2:65" s="12" customFormat="1" ht="22.5">
      <c r="B144" s="149"/>
      <c r="D144" s="150" t="s">
        <v>138</v>
      </c>
      <c r="E144" s="151" t="s">
        <v>19</v>
      </c>
      <c r="F144" s="152" t="s">
        <v>205</v>
      </c>
      <c r="H144" s="151" t="s">
        <v>19</v>
      </c>
      <c r="I144" s="153"/>
      <c r="L144" s="149"/>
      <c r="M144" s="154"/>
      <c r="T144" s="155"/>
      <c r="AT144" s="151" t="s">
        <v>138</v>
      </c>
      <c r="AU144" s="151" t="s">
        <v>80</v>
      </c>
      <c r="AV144" s="12" t="s">
        <v>78</v>
      </c>
      <c r="AW144" s="12" t="s">
        <v>33</v>
      </c>
      <c r="AX144" s="12" t="s">
        <v>71</v>
      </c>
      <c r="AY144" s="151" t="s">
        <v>127</v>
      </c>
    </row>
    <row r="145" spans="2:65" s="13" customFormat="1">
      <c r="B145" s="156"/>
      <c r="D145" s="150" t="s">
        <v>138</v>
      </c>
      <c r="E145" s="157" t="s">
        <v>19</v>
      </c>
      <c r="F145" s="158" t="s">
        <v>206</v>
      </c>
      <c r="H145" s="159">
        <v>58</v>
      </c>
      <c r="I145" s="160"/>
      <c r="L145" s="156"/>
      <c r="M145" s="161"/>
      <c r="T145" s="162"/>
      <c r="AT145" s="157" t="s">
        <v>138</v>
      </c>
      <c r="AU145" s="157" t="s">
        <v>80</v>
      </c>
      <c r="AV145" s="13" t="s">
        <v>80</v>
      </c>
      <c r="AW145" s="13" t="s">
        <v>33</v>
      </c>
      <c r="AX145" s="13" t="s">
        <v>78</v>
      </c>
      <c r="AY145" s="157" t="s">
        <v>127</v>
      </c>
    </row>
    <row r="146" spans="2:65" s="1" customFormat="1" ht="62.65" customHeight="1">
      <c r="B146" s="33"/>
      <c r="C146" s="132" t="s">
        <v>207</v>
      </c>
      <c r="D146" s="132" t="s">
        <v>129</v>
      </c>
      <c r="E146" s="133" t="s">
        <v>208</v>
      </c>
      <c r="F146" s="134" t="s">
        <v>209</v>
      </c>
      <c r="G146" s="135" t="s">
        <v>202</v>
      </c>
      <c r="H146" s="136">
        <v>24</v>
      </c>
      <c r="I146" s="137"/>
      <c r="J146" s="138">
        <f>ROUND(I146*H146,2)</f>
        <v>0</v>
      </c>
      <c r="K146" s="134" t="s">
        <v>133</v>
      </c>
      <c r="L146" s="33"/>
      <c r="M146" s="139" t="s">
        <v>19</v>
      </c>
      <c r="N146" s="140" t="s">
        <v>42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134</v>
      </c>
      <c r="AT146" s="143" t="s">
        <v>129</v>
      </c>
      <c r="AU146" s="143" t="s">
        <v>80</v>
      </c>
      <c r="AY146" s="18" t="s">
        <v>127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78</v>
      </c>
      <c r="BK146" s="144">
        <f>ROUND(I146*H146,2)</f>
        <v>0</v>
      </c>
      <c r="BL146" s="18" t="s">
        <v>134</v>
      </c>
      <c r="BM146" s="143" t="s">
        <v>210</v>
      </c>
    </row>
    <row r="147" spans="2:65" s="1" customFormat="1">
      <c r="B147" s="33"/>
      <c r="D147" s="145" t="s">
        <v>136</v>
      </c>
      <c r="F147" s="146" t="s">
        <v>211</v>
      </c>
      <c r="I147" s="147"/>
      <c r="L147" s="33"/>
      <c r="M147" s="148"/>
      <c r="T147" s="54"/>
      <c r="AT147" s="18" t="s">
        <v>136</v>
      </c>
      <c r="AU147" s="18" t="s">
        <v>80</v>
      </c>
    </row>
    <row r="148" spans="2:65" s="12" customFormat="1" ht="22.5">
      <c r="B148" s="149"/>
      <c r="D148" s="150" t="s">
        <v>138</v>
      </c>
      <c r="E148" s="151" t="s">
        <v>19</v>
      </c>
      <c r="F148" s="152" t="s">
        <v>212</v>
      </c>
      <c r="H148" s="151" t="s">
        <v>19</v>
      </c>
      <c r="I148" s="153"/>
      <c r="L148" s="149"/>
      <c r="M148" s="154"/>
      <c r="T148" s="155"/>
      <c r="AT148" s="151" t="s">
        <v>138</v>
      </c>
      <c r="AU148" s="151" t="s">
        <v>80</v>
      </c>
      <c r="AV148" s="12" t="s">
        <v>78</v>
      </c>
      <c r="AW148" s="12" t="s">
        <v>33</v>
      </c>
      <c r="AX148" s="12" t="s">
        <v>71</v>
      </c>
      <c r="AY148" s="151" t="s">
        <v>127</v>
      </c>
    </row>
    <row r="149" spans="2:65" s="12" customFormat="1">
      <c r="B149" s="149"/>
      <c r="D149" s="150" t="s">
        <v>138</v>
      </c>
      <c r="E149" s="151" t="s">
        <v>19</v>
      </c>
      <c r="F149" s="152" t="s">
        <v>213</v>
      </c>
      <c r="H149" s="151" t="s">
        <v>19</v>
      </c>
      <c r="I149" s="153"/>
      <c r="L149" s="149"/>
      <c r="M149" s="154"/>
      <c r="T149" s="155"/>
      <c r="AT149" s="151" t="s">
        <v>138</v>
      </c>
      <c r="AU149" s="151" t="s">
        <v>80</v>
      </c>
      <c r="AV149" s="12" t="s">
        <v>78</v>
      </c>
      <c r="AW149" s="12" t="s">
        <v>33</v>
      </c>
      <c r="AX149" s="12" t="s">
        <v>71</v>
      </c>
      <c r="AY149" s="151" t="s">
        <v>127</v>
      </c>
    </row>
    <row r="150" spans="2:65" s="13" customFormat="1">
      <c r="B150" s="156"/>
      <c r="D150" s="150" t="s">
        <v>138</v>
      </c>
      <c r="E150" s="157" t="s">
        <v>19</v>
      </c>
      <c r="F150" s="158" t="s">
        <v>214</v>
      </c>
      <c r="H150" s="159">
        <v>24</v>
      </c>
      <c r="I150" s="160"/>
      <c r="L150" s="156"/>
      <c r="M150" s="161"/>
      <c r="T150" s="162"/>
      <c r="AT150" s="157" t="s">
        <v>138</v>
      </c>
      <c r="AU150" s="157" t="s">
        <v>80</v>
      </c>
      <c r="AV150" s="13" t="s">
        <v>80</v>
      </c>
      <c r="AW150" s="13" t="s">
        <v>33</v>
      </c>
      <c r="AX150" s="13" t="s">
        <v>78</v>
      </c>
      <c r="AY150" s="157" t="s">
        <v>127</v>
      </c>
    </row>
    <row r="151" spans="2:65" s="1" customFormat="1" ht="62.65" customHeight="1">
      <c r="B151" s="33"/>
      <c r="C151" s="132" t="s">
        <v>8</v>
      </c>
      <c r="D151" s="132" t="s">
        <v>129</v>
      </c>
      <c r="E151" s="133" t="s">
        <v>215</v>
      </c>
      <c r="F151" s="134" t="s">
        <v>216</v>
      </c>
      <c r="G151" s="135" t="s">
        <v>202</v>
      </c>
      <c r="H151" s="136">
        <v>49</v>
      </c>
      <c r="I151" s="137"/>
      <c r="J151" s="138">
        <f>ROUND(I151*H151,2)</f>
        <v>0</v>
      </c>
      <c r="K151" s="134" t="s">
        <v>133</v>
      </c>
      <c r="L151" s="33"/>
      <c r="M151" s="139" t="s">
        <v>19</v>
      </c>
      <c r="N151" s="140" t="s">
        <v>42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134</v>
      </c>
      <c r="AT151" s="143" t="s">
        <v>129</v>
      </c>
      <c r="AU151" s="143" t="s">
        <v>80</v>
      </c>
      <c r="AY151" s="18" t="s">
        <v>127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78</v>
      </c>
      <c r="BK151" s="144">
        <f>ROUND(I151*H151,2)</f>
        <v>0</v>
      </c>
      <c r="BL151" s="18" t="s">
        <v>134</v>
      </c>
      <c r="BM151" s="143" t="s">
        <v>217</v>
      </c>
    </row>
    <row r="152" spans="2:65" s="1" customFormat="1">
      <c r="B152" s="33"/>
      <c r="D152" s="145" t="s">
        <v>136</v>
      </c>
      <c r="F152" s="146" t="s">
        <v>218</v>
      </c>
      <c r="I152" s="147"/>
      <c r="L152" s="33"/>
      <c r="M152" s="148"/>
      <c r="T152" s="54"/>
      <c r="AT152" s="18" t="s">
        <v>136</v>
      </c>
      <c r="AU152" s="18" t="s">
        <v>80</v>
      </c>
    </row>
    <row r="153" spans="2:65" s="12" customFormat="1">
      <c r="B153" s="149"/>
      <c r="D153" s="150" t="s">
        <v>138</v>
      </c>
      <c r="E153" s="151" t="s">
        <v>19</v>
      </c>
      <c r="F153" s="152" t="s">
        <v>195</v>
      </c>
      <c r="H153" s="151" t="s">
        <v>19</v>
      </c>
      <c r="I153" s="153"/>
      <c r="L153" s="149"/>
      <c r="M153" s="154"/>
      <c r="T153" s="155"/>
      <c r="AT153" s="151" t="s">
        <v>138</v>
      </c>
      <c r="AU153" s="151" t="s">
        <v>80</v>
      </c>
      <c r="AV153" s="12" t="s">
        <v>78</v>
      </c>
      <c r="AW153" s="12" t="s">
        <v>33</v>
      </c>
      <c r="AX153" s="12" t="s">
        <v>71</v>
      </c>
      <c r="AY153" s="151" t="s">
        <v>127</v>
      </c>
    </row>
    <row r="154" spans="2:65" s="12" customFormat="1">
      <c r="B154" s="149"/>
      <c r="D154" s="150" t="s">
        <v>138</v>
      </c>
      <c r="E154" s="151" t="s">
        <v>19</v>
      </c>
      <c r="F154" s="152" t="s">
        <v>219</v>
      </c>
      <c r="H154" s="151" t="s">
        <v>19</v>
      </c>
      <c r="I154" s="153"/>
      <c r="L154" s="149"/>
      <c r="M154" s="154"/>
      <c r="T154" s="155"/>
      <c r="AT154" s="151" t="s">
        <v>138</v>
      </c>
      <c r="AU154" s="151" t="s">
        <v>80</v>
      </c>
      <c r="AV154" s="12" t="s">
        <v>78</v>
      </c>
      <c r="AW154" s="12" t="s">
        <v>33</v>
      </c>
      <c r="AX154" s="12" t="s">
        <v>71</v>
      </c>
      <c r="AY154" s="151" t="s">
        <v>127</v>
      </c>
    </row>
    <row r="155" spans="2:65" s="13" customFormat="1">
      <c r="B155" s="156"/>
      <c r="D155" s="150" t="s">
        <v>138</v>
      </c>
      <c r="E155" s="157" t="s">
        <v>19</v>
      </c>
      <c r="F155" s="158" t="s">
        <v>206</v>
      </c>
      <c r="H155" s="159">
        <v>58</v>
      </c>
      <c r="I155" s="160"/>
      <c r="L155" s="156"/>
      <c r="M155" s="161"/>
      <c r="T155" s="162"/>
      <c r="AT155" s="157" t="s">
        <v>138</v>
      </c>
      <c r="AU155" s="157" t="s">
        <v>80</v>
      </c>
      <c r="AV155" s="13" t="s">
        <v>80</v>
      </c>
      <c r="AW155" s="13" t="s">
        <v>33</v>
      </c>
      <c r="AX155" s="13" t="s">
        <v>71</v>
      </c>
      <c r="AY155" s="157" t="s">
        <v>127</v>
      </c>
    </row>
    <row r="156" spans="2:65" s="12" customFormat="1">
      <c r="B156" s="149"/>
      <c r="D156" s="150" t="s">
        <v>138</v>
      </c>
      <c r="E156" s="151" t="s">
        <v>19</v>
      </c>
      <c r="F156" s="152" t="s">
        <v>220</v>
      </c>
      <c r="H156" s="151" t="s">
        <v>19</v>
      </c>
      <c r="I156" s="153"/>
      <c r="L156" s="149"/>
      <c r="M156" s="154"/>
      <c r="T156" s="155"/>
      <c r="AT156" s="151" t="s">
        <v>138</v>
      </c>
      <c r="AU156" s="151" t="s">
        <v>80</v>
      </c>
      <c r="AV156" s="12" t="s">
        <v>78</v>
      </c>
      <c r="AW156" s="12" t="s">
        <v>33</v>
      </c>
      <c r="AX156" s="12" t="s">
        <v>71</v>
      </c>
      <c r="AY156" s="151" t="s">
        <v>127</v>
      </c>
    </row>
    <row r="157" spans="2:65" s="13" customFormat="1">
      <c r="B157" s="156"/>
      <c r="D157" s="150" t="s">
        <v>138</v>
      </c>
      <c r="E157" s="157" t="s">
        <v>19</v>
      </c>
      <c r="F157" s="158" t="s">
        <v>221</v>
      </c>
      <c r="H157" s="159">
        <v>-9</v>
      </c>
      <c r="I157" s="160"/>
      <c r="L157" s="156"/>
      <c r="M157" s="161"/>
      <c r="T157" s="162"/>
      <c r="AT157" s="157" t="s">
        <v>138</v>
      </c>
      <c r="AU157" s="157" t="s">
        <v>80</v>
      </c>
      <c r="AV157" s="13" t="s">
        <v>80</v>
      </c>
      <c r="AW157" s="13" t="s">
        <v>33</v>
      </c>
      <c r="AX157" s="13" t="s">
        <v>71</v>
      </c>
      <c r="AY157" s="157" t="s">
        <v>127</v>
      </c>
    </row>
    <row r="158" spans="2:65" s="14" customFormat="1">
      <c r="B158" s="163"/>
      <c r="D158" s="150" t="s">
        <v>138</v>
      </c>
      <c r="E158" s="164" t="s">
        <v>19</v>
      </c>
      <c r="F158" s="165" t="s">
        <v>222</v>
      </c>
      <c r="H158" s="166">
        <v>49</v>
      </c>
      <c r="I158" s="167"/>
      <c r="L158" s="163"/>
      <c r="M158" s="168"/>
      <c r="T158" s="169"/>
      <c r="AT158" s="164" t="s">
        <v>138</v>
      </c>
      <c r="AU158" s="164" t="s">
        <v>80</v>
      </c>
      <c r="AV158" s="14" t="s">
        <v>134</v>
      </c>
      <c r="AW158" s="14" t="s">
        <v>33</v>
      </c>
      <c r="AX158" s="14" t="s">
        <v>78</v>
      </c>
      <c r="AY158" s="164" t="s">
        <v>127</v>
      </c>
    </row>
    <row r="159" spans="2:65" s="1" customFormat="1" ht="66.75" customHeight="1">
      <c r="B159" s="33"/>
      <c r="C159" s="132" t="s">
        <v>223</v>
      </c>
      <c r="D159" s="132" t="s">
        <v>129</v>
      </c>
      <c r="E159" s="133" t="s">
        <v>224</v>
      </c>
      <c r="F159" s="134" t="s">
        <v>225</v>
      </c>
      <c r="G159" s="135" t="s">
        <v>202</v>
      </c>
      <c r="H159" s="136">
        <v>490</v>
      </c>
      <c r="I159" s="137"/>
      <c r="J159" s="138">
        <f>ROUND(I159*H159,2)</f>
        <v>0</v>
      </c>
      <c r="K159" s="134" t="s">
        <v>133</v>
      </c>
      <c r="L159" s="33"/>
      <c r="M159" s="139" t="s">
        <v>19</v>
      </c>
      <c r="N159" s="140" t="s">
        <v>42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134</v>
      </c>
      <c r="AT159" s="143" t="s">
        <v>129</v>
      </c>
      <c r="AU159" s="143" t="s">
        <v>80</v>
      </c>
      <c r="AY159" s="18" t="s">
        <v>127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78</v>
      </c>
      <c r="BK159" s="144">
        <f>ROUND(I159*H159,2)</f>
        <v>0</v>
      </c>
      <c r="BL159" s="18" t="s">
        <v>134</v>
      </c>
      <c r="BM159" s="143" t="s">
        <v>226</v>
      </c>
    </row>
    <row r="160" spans="2:65" s="1" customFormat="1">
      <c r="B160" s="33"/>
      <c r="D160" s="145" t="s">
        <v>136</v>
      </c>
      <c r="F160" s="146" t="s">
        <v>227</v>
      </c>
      <c r="I160" s="147"/>
      <c r="L160" s="33"/>
      <c r="M160" s="148"/>
      <c r="T160" s="54"/>
      <c r="AT160" s="18" t="s">
        <v>136</v>
      </c>
      <c r="AU160" s="18" t="s">
        <v>80</v>
      </c>
    </row>
    <row r="161" spans="2:65" s="12" customFormat="1" ht="33.75">
      <c r="B161" s="149"/>
      <c r="D161" s="150" t="s">
        <v>138</v>
      </c>
      <c r="E161" s="151" t="s">
        <v>19</v>
      </c>
      <c r="F161" s="152" t="s">
        <v>228</v>
      </c>
      <c r="H161" s="151" t="s">
        <v>19</v>
      </c>
      <c r="I161" s="153"/>
      <c r="L161" s="149"/>
      <c r="M161" s="154"/>
      <c r="T161" s="155"/>
      <c r="AT161" s="151" t="s">
        <v>138</v>
      </c>
      <c r="AU161" s="151" t="s">
        <v>80</v>
      </c>
      <c r="AV161" s="12" t="s">
        <v>78</v>
      </c>
      <c r="AW161" s="12" t="s">
        <v>33</v>
      </c>
      <c r="AX161" s="12" t="s">
        <v>71</v>
      </c>
      <c r="AY161" s="151" t="s">
        <v>127</v>
      </c>
    </row>
    <row r="162" spans="2:65" s="12" customFormat="1">
      <c r="B162" s="149"/>
      <c r="D162" s="150" t="s">
        <v>138</v>
      </c>
      <c r="E162" s="151" t="s">
        <v>19</v>
      </c>
      <c r="F162" s="152" t="s">
        <v>195</v>
      </c>
      <c r="H162" s="151" t="s">
        <v>19</v>
      </c>
      <c r="I162" s="153"/>
      <c r="L162" s="149"/>
      <c r="M162" s="154"/>
      <c r="T162" s="155"/>
      <c r="AT162" s="151" t="s">
        <v>138</v>
      </c>
      <c r="AU162" s="151" t="s">
        <v>80</v>
      </c>
      <c r="AV162" s="12" t="s">
        <v>78</v>
      </c>
      <c r="AW162" s="12" t="s">
        <v>33</v>
      </c>
      <c r="AX162" s="12" t="s">
        <v>71</v>
      </c>
      <c r="AY162" s="151" t="s">
        <v>127</v>
      </c>
    </row>
    <row r="163" spans="2:65" s="12" customFormat="1">
      <c r="B163" s="149"/>
      <c r="D163" s="150" t="s">
        <v>138</v>
      </c>
      <c r="E163" s="151" t="s">
        <v>19</v>
      </c>
      <c r="F163" s="152" t="s">
        <v>219</v>
      </c>
      <c r="H163" s="151" t="s">
        <v>19</v>
      </c>
      <c r="I163" s="153"/>
      <c r="L163" s="149"/>
      <c r="M163" s="154"/>
      <c r="T163" s="155"/>
      <c r="AT163" s="151" t="s">
        <v>138</v>
      </c>
      <c r="AU163" s="151" t="s">
        <v>80</v>
      </c>
      <c r="AV163" s="12" t="s">
        <v>78</v>
      </c>
      <c r="AW163" s="12" t="s">
        <v>33</v>
      </c>
      <c r="AX163" s="12" t="s">
        <v>71</v>
      </c>
      <c r="AY163" s="151" t="s">
        <v>127</v>
      </c>
    </row>
    <row r="164" spans="2:65" s="13" customFormat="1">
      <c r="B164" s="156"/>
      <c r="D164" s="150" t="s">
        <v>138</v>
      </c>
      <c r="E164" s="157" t="s">
        <v>19</v>
      </c>
      <c r="F164" s="158" t="s">
        <v>206</v>
      </c>
      <c r="H164" s="159">
        <v>58</v>
      </c>
      <c r="I164" s="160"/>
      <c r="L164" s="156"/>
      <c r="M164" s="161"/>
      <c r="T164" s="162"/>
      <c r="AT164" s="157" t="s">
        <v>138</v>
      </c>
      <c r="AU164" s="157" t="s">
        <v>80</v>
      </c>
      <c r="AV164" s="13" t="s">
        <v>80</v>
      </c>
      <c r="AW164" s="13" t="s">
        <v>33</v>
      </c>
      <c r="AX164" s="13" t="s">
        <v>71</v>
      </c>
      <c r="AY164" s="157" t="s">
        <v>127</v>
      </c>
    </row>
    <row r="165" spans="2:65" s="12" customFormat="1">
      <c r="B165" s="149"/>
      <c r="D165" s="150" t="s">
        <v>138</v>
      </c>
      <c r="E165" s="151" t="s">
        <v>19</v>
      </c>
      <c r="F165" s="152" t="s">
        <v>220</v>
      </c>
      <c r="H165" s="151" t="s">
        <v>19</v>
      </c>
      <c r="I165" s="153"/>
      <c r="L165" s="149"/>
      <c r="M165" s="154"/>
      <c r="T165" s="155"/>
      <c r="AT165" s="151" t="s">
        <v>138</v>
      </c>
      <c r="AU165" s="151" t="s">
        <v>80</v>
      </c>
      <c r="AV165" s="12" t="s">
        <v>78</v>
      </c>
      <c r="AW165" s="12" t="s">
        <v>33</v>
      </c>
      <c r="AX165" s="12" t="s">
        <v>71</v>
      </c>
      <c r="AY165" s="151" t="s">
        <v>127</v>
      </c>
    </row>
    <row r="166" spans="2:65" s="13" customFormat="1">
      <c r="B166" s="156"/>
      <c r="D166" s="150" t="s">
        <v>138</v>
      </c>
      <c r="E166" s="157" t="s">
        <v>19</v>
      </c>
      <c r="F166" s="158" t="s">
        <v>221</v>
      </c>
      <c r="H166" s="159">
        <v>-9</v>
      </c>
      <c r="I166" s="160"/>
      <c r="L166" s="156"/>
      <c r="M166" s="161"/>
      <c r="T166" s="162"/>
      <c r="AT166" s="157" t="s">
        <v>138</v>
      </c>
      <c r="AU166" s="157" t="s">
        <v>80</v>
      </c>
      <c r="AV166" s="13" t="s">
        <v>80</v>
      </c>
      <c r="AW166" s="13" t="s">
        <v>33</v>
      </c>
      <c r="AX166" s="13" t="s">
        <v>71</v>
      </c>
      <c r="AY166" s="157" t="s">
        <v>127</v>
      </c>
    </row>
    <row r="167" spans="2:65" s="15" customFormat="1">
      <c r="B167" s="170"/>
      <c r="D167" s="150" t="s">
        <v>138</v>
      </c>
      <c r="E167" s="171" t="s">
        <v>19</v>
      </c>
      <c r="F167" s="172" t="s">
        <v>229</v>
      </c>
      <c r="H167" s="173">
        <v>49</v>
      </c>
      <c r="I167" s="174"/>
      <c r="L167" s="170"/>
      <c r="M167" s="175"/>
      <c r="T167" s="176"/>
      <c r="AT167" s="171" t="s">
        <v>138</v>
      </c>
      <c r="AU167" s="171" t="s">
        <v>80</v>
      </c>
      <c r="AV167" s="15" t="s">
        <v>149</v>
      </c>
      <c r="AW167" s="15" t="s">
        <v>33</v>
      </c>
      <c r="AX167" s="15" t="s">
        <v>71</v>
      </c>
      <c r="AY167" s="171" t="s">
        <v>127</v>
      </c>
    </row>
    <row r="168" spans="2:65" s="13" customFormat="1">
      <c r="B168" s="156"/>
      <c r="D168" s="150" t="s">
        <v>138</v>
      </c>
      <c r="E168" s="157" t="s">
        <v>19</v>
      </c>
      <c r="F168" s="158" t="s">
        <v>230</v>
      </c>
      <c r="H168" s="159">
        <v>490</v>
      </c>
      <c r="I168" s="160"/>
      <c r="L168" s="156"/>
      <c r="M168" s="161"/>
      <c r="T168" s="162"/>
      <c r="AT168" s="157" t="s">
        <v>138</v>
      </c>
      <c r="AU168" s="157" t="s">
        <v>80</v>
      </c>
      <c r="AV168" s="13" t="s">
        <v>80</v>
      </c>
      <c r="AW168" s="13" t="s">
        <v>33</v>
      </c>
      <c r="AX168" s="13" t="s">
        <v>78</v>
      </c>
      <c r="AY168" s="157" t="s">
        <v>127</v>
      </c>
    </row>
    <row r="169" spans="2:65" s="1" customFormat="1" ht="24.2" customHeight="1">
      <c r="B169" s="33"/>
      <c r="C169" s="132" t="s">
        <v>231</v>
      </c>
      <c r="D169" s="132" t="s">
        <v>129</v>
      </c>
      <c r="E169" s="133" t="s">
        <v>232</v>
      </c>
      <c r="F169" s="134" t="s">
        <v>233</v>
      </c>
      <c r="G169" s="135" t="s">
        <v>202</v>
      </c>
      <c r="H169" s="136">
        <v>9</v>
      </c>
      <c r="I169" s="137"/>
      <c r="J169" s="138">
        <f>ROUND(I169*H169,2)</f>
        <v>0</v>
      </c>
      <c r="K169" s="134" t="s">
        <v>133</v>
      </c>
      <c r="L169" s="33"/>
      <c r="M169" s="139" t="s">
        <v>19</v>
      </c>
      <c r="N169" s="140" t="s">
        <v>42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134</v>
      </c>
      <c r="AT169" s="143" t="s">
        <v>129</v>
      </c>
      <c r="AU169" s="143" t="s">
        <v>80</v>
      </c>
      <c r="AY169" s="18" t="s">
        <v>127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78</v>
      </c>
      <c r="BK169" s="144">
        <f>ROUND(I169*H169,2)</f>
        <v>0</v>
      </c>
      <c r="BL169" s="18" t="s">
        <v>134</v>
      </c>
      <c r="BM169" s="143" t="s">
        <v>234</v>
      </c>
    </row>
    <row r="170" spans="2:65" s="1" customFormat="1">
      <c r="B170" s="33"/>
      <c r="D170" s="145" t="s">
        <v>136</v>
      </c>
      <c r="F170" s="146" t="s">
        <v>235</v>
      </c>
      <c r="I170" s="147"/>
      <c r="L170" s="33"/>
      <c r="M170" s="148"/>
      <c r="T170" s="54"/>
      <c r="AT170" s="18" t="s">
        <v>136</v>
      </c>
      <c r="AU170" s="18" t="s">
        <v>80</v>
      </c>
    </row>
    <row r="171" spans="2:65" s="12" customFormat="1">
      <c r="B171" s="149"/>
      <c r="D171" s="150" t="s">
        <v>138</v>
      </c>
      <c r="E171" s="151" t="s">
        <v>19</v>
      </c>
      <c r="F171" s="152" t="s">
        <v>195</v>
      </c>
      <c r="H171" s="151" t="s">
        <v>19</v>
      </c>
      <c r="I171" s="153"/>
      <c r="L171" s="149"/>
      <c r="M171" s="154"/>
      <c r="T171" s="155"/>
      <c r="AT171" s="151" t="s">
        <v>138</v>
      </c>
      <c r="AU171" s="151" t="s">
        <v>80</v>
      </c>
      <c r="AV171" s="12" t="s">
        <v>78</v>
      </c>
      <c r="AW171" s="12" t="s">
        <v>33</v>
      </c>
      <c r="AX171" s="12" t="s">
        <v>71</v>
      </c>
      <c r="AY171" s="151" t="s">
        <v>127</v>
      </c>
    </row>
    <row r="172" spans="2:65" s="12" customFormat="1">
      <c r="B172" s="149"/>
      <c r="D172" s="150" t="s">
        <v>138</v>
      </c>
      <c r="E172" s="151" t="s">
        <v>19</v>
      </c>
      <c r="F172" s="152" t="s">
        <v>236</v>
      </c>
      <c r="H172" s="151" t="s">
        <v>19</v>
      </c>
      <c r="I172" s="153"/>
      <c r="L172" s="149"/>
      <c r="M172" s="154"/>
      <c r="T172" s="155"/>
      <c r="AT172" s="151" t="s">
        <v>138</v>
      </c>
      <c r="AU172" s="151" t="s">
        <v>80</v>
      </c>
      <c r="AV172" s="12" t="s">
        <v>78</v>
      </c>
      <c r="AW172" s="12" t="s">
        <v>33</v>
      </c>
      <c r="AX172" s="12" t="s">
        <v>71</v>
      </c>
      <c r="AY172" s="151" t="s">
        <v>127</v>
      </c>
    </row>
    <row r="173" spans="2:65" s="13" customFormat="1">
      <c r="B173" s="156"/>
      <c r="D173" s="150" t="s">
        <v>138</v>
      </c>
      <c r="E173" s="157" t="s">
        <v>19</v>
      </c>
      <c r="F173" s="158" t="s">
        <v>190</v>
      </c>
      <c r="H173" s="159">
        <v>9</v>
      </c>
      <c r="I173" s="160"/>
      <c r="L173" s="156"/>
      <c r="M173" s="161"/>
      <c r="T173" s="162"/>
      <c r="AT173" s="157" t="s">
        <v>138</v>
      </c>
      <c r="AU173" s="157" t="s">
        <v>80</v>
      </c>
      <c r="AV173" s="13" t="s">
        <v>80</v>
      </c>
      <c r="AW173" s="13" t="s">
        <v>33</v>
      </c>
      <c r="AX173" s="13" t="s">
        <v>78</v>
      </c>
      <c r="AY173" s="157" t="s">
        <v>127</v>
      </c>
    </row>
    <row r="174" spans="2:65" s="1" customFormat="1" ht="44.25" customHeight="1">
      <c r="B174" s="33"/>
      <c r="C174" s="132" t="s">
        <v>237</v>
      </c>
      <c r="D174" s="132" t="s">
        <v>129</v>
      </c>
      <c r="E174" s="133" t="s">
        <v>238</v>
      </c>
      <c r="F174" s="134" t="s">
        <v>239</v>
      </c>
      <c r="G174" s="135" t="s">
        <v>202</v>
      </c>
      <c r="H174" s="136">
        <v>12</v>
      </c>
      <c r="I174" s="137"/>
      <c r="J174" s="138">
        <f>ROUND(I174*H174,2)</f>
        <v>0</v>
      </c>
      <c r="K174" s="134" t="s">
        <v>133</v>
      </c>
      <c r="L174" s="33"/>
      <c r="M174" s="139" t="s">
        <v>19</v>
      </c>
      <c r="N174" s="140" t="s">
        <v>42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134</v>
      </c>
      <c r="AT174" s="143" t="s">
        <v>129</v>
      </c>
      <c r="AU174" s="143" t="s">
        <v>80</v>
      </c>
      <c r="AY174" s="18" t="s">
        <v>127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78</v>
      </c>
      <c r="BK174" s="144">
        <f>ROUND(I174*H174,2)</f>
        <v>0</v>
      </c>
      <c r="BL174" s="18" t="s">
        <v>134</v>
      </c>
      <c r="BM174" s="143" t="s">
        <v>240</v>
      </c>
    </row>
    <row r="175" spans="2:65" s="1" customFormat="1">
      <c r="B175" s="33"/>
      <c r="D175" s="145" t="s">
        <v>136</v>
      </c>
      <c r="F175" s="146" t="s">
        <v>241</v>
      </c>
      <c r="I175" s="147"/>
      <c r="L175" s="33"/>
      <c r="M175" s="148"/>
      <c r="T175" s="54"/>
      <c r="AT175" s="18" t="s">
        <v>136</v>
      </c>
      <c r="AU175" s="18" t="s">
        <v>80</v>
      </c>
    </row>
    <row r="176" spans="2:65" s="12" customFormat="1">
      <c r="B176" s="149"/>
      <c r="D176" s="150" t="s">
        <v>138</v>
      </c>
      <c r="E176" s="151" t="s">
        <v>19</v>
      </c>
      <c r="F176" s="152" t="s">
        <v>242</v>
      </c>
      <c r="H176" s="151" t="s">
        <v>19</v>
      </c>
      <c r="I176" s="153"/>
      <c r="L176" s="149"/>
      <c r="M176" s="154"/>
      <c r="T176" s="155"/>
      <c r="AT176" s="151" t="s">
        <v>138</v>
      </c>
      <c r="AU176" s="151" t="s">
        <v>80</v>
      </c>
      <c r="AV176" s="12" t="s">
        <v>78</v>
      </c>
      <c r="AW176" s="12" t="s">
        <v>33</v>
      </c>
      <c r="AX176" s="12" t="s">
        <v>71</v>
      </c>
      <c r="AY176" s="151" t="s">
        <v>127</v>
      </c>
    </row>
    <row r="177" spans="2:65" s="13" customFormat="1">
      <c r="B177" s="156"/>
      <c r="D177" s="150" t="s">
        <v>138</v>
      </c>
      <c r="E177" s="157" t="s">
        <v>19</v>
      </c>
      <c r="F177" s="158" t="s">
        <v>243</v>
      </c>
      <c r="H177" s="159">
        <v>12</v>
      </c>
      <c r="I177" s="160"/>
      <c r="L177" s="156"/>
      <c r="M177" s="161"/>
      <c r="T177" s="162"/>
      <c r="AT177" s="157" t="s">
        <v>138</v>
      </c>
      <c r="AU177" s="157" t="s">
        <v>80</v>
      </c>
      <c r="AV177" s="13" t="s">
        <v>80</v>
      </c>
      <c r="AW177" s="13" t="s">
        <v>33</v>
      </c>
      <c r="AX177" s="13" t="s">
        <v>78</v>
      </c>
      <c r="AY177" s="157" t="s">
        <v>127</v>
      </c>
    </row>
    <row r="178" spans="2:65" s="1" customFormat="1" ht="49.15" customHeight="1">
      <c r="B178" s="33"/>
      <c r="C178" s="132" t="s">
        <v>244</v>
      </c>
      <c r="D178" s="132" t="s">
        <v>129</v>
      </c>
      <c r="E178" s="133" t="s">
        <v>245</v>
      </c>
      <c r="F178" s="134" t="s">
        <v>246</v>
      </c>
      <c r="G178" s="135" t="s">
        <v>202</v>
      </c>
      <c r="H178" s="136">
        <v>9</v>
      </c>
      <c r="I178" s="137"/>
      <c r="J178" s="138">
        <f>ROUND(I178*H178,2)</f>
        <v>0</v>
      </c>
      <c r="K178" s="134" t="s">
        <v>133</v>
      </c>
      <c r="L178" s="33"/>
      <c r="M178" s="139" t="s">
        <v>19</v>
      </c>
      <c r="N178" s="140" t="s">
        <v>42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134</v>
      </c>
      <c r="AT178" s="143" t="s">
        <v>129</v>
      </c>
      <c r="AU178" s="143" t="s">
        <v>80</v>
      </c>
      <c r="AY178" s="18" t="s">
        <v>127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78</v>
      </c>
      <c r="BK178" s="144">
        <f>ROUND(I178*H178,2)</f>
        <v>0</v>
      </c>
      <c r="BL178" s="18" t="s">
        <v>134</v>
      </c>
      <c r="BM178" s="143" t="s">
        <v>247</v>
      </c>
    </row>
    <row r="179" spans="2:65" s="1" customFormat="1">
      <c r="B179" s="33"/>
      <c r="D179" s="145" t="s">
        <v>136</v>
      </c>
      <c r="F179" s="146" t="s">
        <v>248</v>
      </c>
      <c r="I179" s="147"/>
      <c r="L179" s="33"/>
      <c r="M179" s="148"/>
      <c r="T179" s="54"/>
      <c r="AT179" s="18" t="s">
        <v>136</v>
      </c>
      <c r="AU179" s="18" t="s">
        <v>80</v>
      </c>
    </row>
    <row r="180" spans="2:65" s="12" customFormat="1">
      <c r="B180" s="149"/>
      <c r="D180" s="150" t="s">
        <v>138</v>
      </c>
      <c r="E180" s="151" t="s">
        <v>19</v>
      </c>
      <c r="F180" s="152" t="s">
        <v>195</v>
      </c>
      <c r="H180" s="151" t="s">
        <v>19</v>
      </c>
      <c r="I180" s="153"/>
      <c r="L180" s="149"/>
      <c r="M180" s="154"/>
      <c r="T180" s="155"/>
      <c r="AT180" s="151" t="s">
        <v>138</v>
      </c>
      <c r="AU180" s="151" t="s">
        <v>80</v>
      </c>
      <c r="AV180" s="12" t="s">
        <v>78</v>
      </c>
      <c r="AW180" s="12" t="s">
        <v>33</v>
      </c>
      <c r="AX180" s="12" t="s">
        <v>71</v>
      </c>
      <c r="AY180" s="151" t="s">
        <v>127</v>
      </c>
    </row>
    <row r="181" spans="2:65" s="12" customFormat="1">
      <c r="B181" s="149"/>
      <c r="D181" s="150" t="s">
        <v>138</v>
      </c>
      <c r="E181" s="151" t="s">
        <v>19</v>
      </c>
      <c r="F181" s="152" t="s">
        <v>249</v>
      </c>
      <c r="H181" s="151" t="s">
        <v>19</v>
      </c>
      <c r="I181" s="153"/>
      <c r="L181" s="149"/>
      <c r="M181" s="154"/>
      <c r="T181" s="155"/>
      <c r="AT181" s="151" t="s">
        <v>138</v>
      </c>
      <c r="AU181" s="151" t="s">
        <v>80</v>
      </c>
      <c r="AV181" s="12" t="s">
        <v>78</v>
      </c>
      <c r="AW181" s="12" t="s">
        <v>33</v>
      </c>
      <c r="AX181" s="12" t="s">
        <v>71</v>
      </c>
      <c r="AY181" s="151" t="s">
        <v>127</v>
      </c>
    </row>
    <row r="182" spans="2:65" s="13" customFormat="1">
      <c r="B182" s="156"/>
      <c r="D182" s="150" t="s">
        <v>138</v>
      </c>
      <c r="E182" s="157" t="s">
        <v>19</v>
      </c>
      <c r="F182" s="158" t="s">
        <v>190</v>
      </c>
      <c r="H182" s="159">
        <v>9</v>
      </c>
      <c r="I182" s="160"/>
      <c r="L182" s="156"/>
      <c r="M182" s="161"/>
      <c r="T182" s="162"/>
      <c r="AT182" s="157" t="s">
        <v>138</v>
      </c>
      <c r="AU182" s="157" t="s">
        <v>80</v>
      </c>
      <c r="AV182" s="13" t="s">
        <v>80</v>
      </c>
      <c r="AW182" s="13" t="s">
        <v>33</v>
      </c>
      <c r="AX182" s="13" t="s">
        <v>78</v>
      </c>
      <c r="AY182" s="157" t="s">
        <v>127</v>
      </c>
    </row>
    <row r="183" spans="2:65" s="1" customFormat="1" ht="44.25" customHeight="1">
      <c r="B183" s="33"/>
      <c r="C183" s="132" t="s">
        <v>250</v>
      </c>
      <c r="D183" s="132" t="s">
        <v>129</v>
      </c>
      <c r="E183" s="133" t="s">
        <v>251</v>
      </c>
      <c r="F183" s="134" t="s">
        <v>252</v>
      </c>
      <c r="G183" s="135" t="s">
        <v>253</v>
      </c>
      <c r="H183" s="136">
        <v>98</v>
      </c>
      <c r="I183" s="137"/>
      <c r="J183" s="138">
        <f>ROUND(I183*H183,2)</f>
        <v>0</v>
      </c>
      <c r="K183" s="134" t="s">
        <v>133</v>
      </c>
      <c r="L183" s="33"/>
      <c r="M183" s="139" t="s">
        <v>19</v>
      </c>
      <c r="N183" s="140" t="s">
        <v>42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134</v>
      </c>
      <c r="AT183" s="143" t="s">
        <v>129</v>
      </c>
      <c r="AU183" s="143" t="s">
        <v>80</v>
      </c>
      <c r="AY183" s="18" t="s">
        <v>127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78</v>
      </c>
      <c r="BK183" s="144">
        <f>ROUND(I183*H183,2)</f>
        <v>0</v>
      </c>
      <c r="BL183" s="18" t="s">
        <v>134</v>
      </c>
      <c r="BM183" s="143" t="s">
        <v>254</v>
      </c>
    </row>
    <row r="184" spans="2:65" s="1" customFormat="1">
      <c r="B184" s="33"/>
      <c r="D184" s="145" t="s">
        <v>136</v>
      </c>
      <c r="F184" s="146" t="s">
        <v>255</v>
      </c>
      <c r="I184" s="147"/>
      <c r="L184" s="33"/>
      <c r="M184" s="148"/>
      <c r="T184" s="54"/>
      <c r="AT184" s="18" t="s">
        <v>136</v>
      </c>
      <c r="AU184" s="18" t="s">
        <v>80</v>
      </c>
    </row>
    <row r="185" spans="2:65" s="13" customFormat="1">
      <c r="B185" s="156"/>
      <c r="D185" s="150" t="s">
        <v>138</v>
      </c>
      <c r="E185" s="157" t="s">
        <v>19</v>
      </c>
      <c r="F185" s="158" t="s">
        <v>256</v>
      </c>
      <c r="H185" s="159">
        <v>98</v>
      </c>
      <c r="I185" s="160"/>
      <c r="L185" s="156"/>
      <c r="M185" s="161"/>
      <c r="T185" s="162"/>
      <c r="AT185" s="157" t="s">
        <v>138</v>
      </c>
      <c r="AU185" s="157" t="s">
        <v>80</v>
      </c>
      <c r="AV185" s="13" t="s">
        <v>80</v>
      </c>
      <c r="AW185" s="13" t="s">
        <v>33</v>
      </c>
      <c r="AX185" s="13" t="s">
        <v>78</v>
      </c>
      <c r="AY185" s="157" t="s">
        <v>127</v>
      </c>
    </row>
    <row r="186" spans="2:65" s="1" customFormat="1" ht="37.9" customHeight="1">
      <c r="B186" s="33"/>
      <c r="C186" s="132" t="s">
        <v>257</v>
      </c>
      <c r="D186" s="132" t="s">
        <v>129</v>
      </c>
      <c r="E186" s="133" t="s">
        <v>258</v>
      </c>
      <c r="F186" s="134" t="s">
        <v>259</v>
      </c>
      <c r="G186" s="135" t="s">
        <v>202</v>
      </c>
      <c r="H186" s="136">
        <v>61</v>
      </c>
      <c r="I186" s="137"/>
      <c r="J186" s="138">
        <f>ROUND(I186*H186,2)</f>
        <v>0</v>
      </c>
      <c r="K186" s="134" t="s">
        <v>133</v>
      </c>
      <c r="L186" s="33"/>
      <c r="M186" s="139" t="s">
        <v>19</v>
      </c>
      <c r="N186" s="140" t="s">
        <v>42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134</v>
      </c>
      <c r="AT186" s="143" t="s">
        <v>129</v>
      </c>
      <c r="AU186" s="143" t="s">
        <v>80</v>
      </c>
      <c r="AY186" s="18" t="s">
        <v>127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78</v>
      </c>
      <c r="BK186" s="144">
        <f>ROUND(I186*H186,2)</f>
        <v>0</v>
      </c>
      <c r="BL186" s="18" t="s">
        <v>134</v>
      </c>
      <c r="BM186" s="143" t="s">
        <v>260</v>
      </c>
    </row>
    <row r="187" spans="2:65" s="1" customFormat="1">
      <c r="B187" s="33"/>
      <c r="D187" s="145" t="s">
        <v>136</v>
      </c>
      <c r="F187" s="146" t="s">
        <v>261</v>
      </c>
      <c r="I187" s="147"/>
      <c r="L187" s="33"/>
      <c r="M187" s="148"/>
      <c r="T187" s="54"/>
      <c r="AT187" s="18" t="s">
        <v>136</v>
      </c>
      <c r="AU187" s="18" t="s">
        <v>80</v>
      </c>
    </row>
    <row r="188" spans="2:65" s="12" customFormat="1">
      <c r="B188" s="149"/>
      <c r="D188" s="150" t="s">
        <v>138</v>
      </c>
      <c r="E188" s="151" t="s">
        <v>19</v>
      </c>
      <c r="F188" s="152" t="s">
        <v>262</v>
      </c>
      <c r="H188" s="151" t="s">
        <v>19</v>
      </c>
      <c r="I188" s="153"/>
      <c r="L188" s="149"/>
      <c r="M188" s="154"/>
      <c r="T188" s="155"/>
      <c r="AT188" s="151" t="s">
        <v>138</v>
      </c>
      <c r="AU188" s="151" t="s">
        <v>80</v>
      </c>
      <c r="AV188" s="12" t="s">
        <v>78</v>
      </c>
      <c r="AW188" s="12" t="s">
        <v>33</v>
      </c>
      <c r="AX188" s="12" t="s">
        <v>71</v>
      </c>
      <c r="AY188" s="151" t="s">
        <v>127</v>
      </c>
    </row>
    <row r="189" spans="2:65" s="13" customFormat="1">
      <c r="B189" s="156"/>
      <c r="D189" s="150" t="s">
        <v>138</v>
      </c>
      <c r="E189" s="157" t="s">
        <v>19</v>
      </c>
      <c r="F189" s="158" t="s">
        <v>243</v>
      </c>
      <c r="H189" s="159">
        <v>12</v>
      </c>
      <c r="I189" s="160"/>
      <c r="L189" s="156"/>
      <c r="M189" s="161"/>
      <c r="T189" s="162"/>
      <c r="AT189" s="157" t="s">
        <v>138</v>
      </c>
      <c r="AU189" s="157" t="s">
        <v>80</v>
      </c>
      <c r="AV189" s="13" t="s">
        <v>80</v>
      </c>
      <c r="AW189" s="13" t="s">
        <v>33</v>
      </c>
      <c r="AX189" s="13" t="s">
        <v>71</v>
      </c>
      <c r="AY189" s="157" t="s">
        <v>127</v>
      </c>
    </row>
    <row r="190" spans="2:65" s="12" customFormat="1">
      <c r="B190" s="149"/>
      <c r="D190" s="150" t="s">
        <v>138</v>
      </c>
      <c r="E190" s="151" t="s">
        <v>19</v>
      </c>
      <c r="F190" s="152" t="s">
        <v>263</v>
      </c>
      <c r="H190" s="151" t="s">
        <v>19</v>
      </c>
      <c r="I190" s="153"/>
      <c r="L190" s="149"/>
      <c r="M190" s="154"/>
      <c r="T190" s="155"/>
      <c r="AT190" s="151" t="s">
        <v>138</v>
      </c>
      <c r="AU190" s="151" t="s">
        <v>80</v>
      </c>
      <c r="AV190" s="12" t="s">
        <v>78</v>
      </c>
      <c r="AW190" s="12" t="s">
        <v>33</v>
      </c>
      <c r="AX190" s="12" t="s">
        <v>71</v>
      </c>
      <c r="AY190" s="151" t="s">
        <v>127</v>
      </c>
    </row>
    <row r="191" spans="2:65" s="13" customFormat="1">
      <c r="B191" s="156"/>
      <c r="D191" s="150" t="s">
        <v>138</v>
      </c>
      <c r="E191" s="157" t="s">
        <v>19</v>
      </c>
      <c r="F191" s="158" t="s">
        <v>264</v>
      </c>
      <c r="H191" s="159">
        <v>49</v>
      </c>
      <c r="I191" s="160"/>
      <c r="L191" s="156"/>
      <c r="M191" s="161"/>
      <c r="T191" s="162"/>
      <c r="AT191" s="157" t="s">
        <v>138</v>
      </c>
      <c r="AU191" s="157" t="s">
        <v>80</v>
      </c>
      <c r="AV191" s="13" t="s">
        <v>80</v>
      </c>
      <c r="AW191" s="13" t="s">
        <v>33</v>
      </c>
      <c r="AX191" s="13" t="s">
        <v>71</v>
      </c>
      <c r="AY191" s="157" t="s">
        <v>127</v>
      </c>
    </row>
    <row r="192" spans="2:65" s="14" customFormat="1">
      <c r="B192" s="163"/>
      <c r="D192" s="150" t="s">
        <v>138</v>
      </c>
      <c r="E192" s="164" t="s">
        <v>19</v>
      </c>
      <c r="F192" s="165" t="s">
        <v>222</v>
      </c>
      <c r="H192" s="166">
        <v>61</v>
      </c>
      <c r="I192" s="167"/>
      <c r="L192" s="163"/>
      <c r="M192" s="168"/>
      <c r="T192" s="169"/>
      <c r="AT192" s="164" t="s">
        <v>138</v>
      </c>
      <c r="AU192" s="164" t="s">
        <v>80</v>
      </c>
      <c r="AV192" s="14" t="s">
        <v>134</v>
      </c>
      <c r="AW192" s="14" t="s">
        <v>33</v>
      </c>
      <c r="AX192" s="14" t="s">
        <v>78</v>
      </c>
      <c r="AY192" s="164" t="s">
        <v>127</v>
      </c>
    </row>
    <row r="193" spans="2:65" s="1" customFormat="1" ht="37.9" customHeight="1">
      <c r="B193" s="33"/>
      <c r="C193" s="132" t="s">
        <v>265</v>
      </c>
      <c r="D193" s="132" t="s">
        <v>129</v>
      </c>
      <c r="E193" s="133" t="s">
        <v>266</v>
      </c>
      <c r="F193" s="134" t="s">
        <v>267</v>
      </c>
      <c r="G193" s="135" t="s">
        <v>132</v>
      </c>
      <c r="H193" s="136">
        <v>9</v>
      </c>
      <c r="I193" s="137"/>
      <c r="J193" s="138">
        <f>ROUND(I193*H193,2)</f>
        <v>0</v>
      </c>
      <c r="K193" s="134" t="s">
        <v>133</v>
      </c>
      <c r="L193" s="33"/>
      <c r="M193" s="139" t="s">
        <v>19</v>
      </c>
      <c r="N193" s="140" t="s">
        <v>42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134</v>
      </c>
      <c r="AT193" s="143" t="s">
        <v>129</v>
      </c>
      <c r="AU193" s="143" t="s">
        <v>80</v>
      </c>
      <c r="AY193" s="18" t="s">
        <v>127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78</v>
      </c>
      <c r="BK193" s="144">
        <f>ROUND(I193*H193,2)</f>
        <v>0</v>
      </c>
      <c r="BL193" s="18" t="s">
        <v>134</v>
      </c>
      <c r="BM193" s="143" t="s">
        <v>268</v>
      </c>
    </row>
    <row r="194" spans="2:65" s="1" customFormat="1">
      <c r="B194" s="33"/>
      <c r="D194" s="145" t="s">
        <v>136</v>
      </c>
      <c r="F194" s="146" t="s">
        <v>269</v>
      </c>
      <c r="I194" s="147"/>
      <c r="L194" s="33"/>
      <c r="M194" s="148"/>
      <c r="T194" s="54"/>
      <c r="AT194" s="18" t="s">
        <v>136</v>
      </c>
      <c r="AU194" s="18" t="s">
        <v>80</v>
      </c>
    </row>
    <row r="195" spans="2:65" s="12" customFormat="1">
      <c r="B195" s="149"/>
      <c r="D195" s="150" t="s">
        <v>138</v>
      </c>
      <c r="E195" s="151" t="s">
        <v>19</v>
      </c>
      <c r="F195" s="152" t="s">
        <v>270</v>
      </c>
      <c r="H195" s="151" t="s">
        <v>19</v>
      </c>
      <c r="I195" s="153"/>
      <c r="L195" s="149"/>
      <c r="M195" s="154"/>
      <c r="T195" s="155"/>
      <c r="AT195" s="151" t="s">
        <v>138</v>
      </c>
      <c r="AU195" s="151" t="s">
        <v>80</v>
      </c>
      <c r="AV195" s="12" t="s">
        <v>78</v>
      </c>
      <c r="AW195" s="12" t="s">
        <v>33</v>
      </c>
      <c r="AX195" s="12" t="s">
        <v>71</v>
      </c>
      <c r="AY195" s="151" t="s">
        <v>127</v>
      </c>
    </row>
    <row r="196" spans="2:65" s="12" customFormat="1">
      <c r="B196" s="149"/>
      <c r="D196" s="150" t="s">
        <v>138</v>
      </c>
      <c r="E196" s="151" t="s">
        <v>19</v>
      </c>
      <c r="F196" s="152" t="s">
        <v>271</v>
      </c>
      <c r="H196" s="151" t="s">
        <v>19</v>
      </c>
      <c r="I196" s="153"/>
      <c r="L196" s="149"/>
      <c r="M196" s="154"/>
      <c r="T196" s="155"/>
      <c r="AT196" s="151" t="s">
        <v>138</v>
      </c>
      <c r="AU196" s="151" t="s">
        <v>80</v>
      </c>
      <c r="AV196" s="12" t="s">
        <v>78</v>
      </c>
      <c r="AW196" s="12" t="s">
        <v>33</v>
      </c>
      <c r="AX196" s="12" t="s">
        <v>71</v>
      </c>
      <c r="AY196" s="151" t="s">
        <v>127</v>
      </c>
    </row>
    <row r="197" spans="2:65" s="13" customFormat="1">
      <c r="B197" s="156"/>
      <c r="D197" s="150" t="s">
        <v>138</v>
      </c>
      <c r="E197" s="157" t="s">
        <v>19</v>
      </c>
      <c r="F197" s="158" t="s">
        <v>190</v>
      </c>
      <c r="H197" s="159">
        <v>9</v>
      </c>
      <c r="I197" s="160"/>
      <c r="L197" s="156"/>
      <c r="M197" s="161"/>
      <c r="T197" s="162"/>
      <c r="AT197" s="157" t="s">
        <v>138</v>
      </c>
      <c r="AU197" s="157" t="s">
        <v>80</v>
      </c>
      <c r="AV197" s="13" t="s">
        <v>80</v>
      </c>
      <c r="AW197" s="13" t="s">
        <v>33</v>
      </c>
      <c r="AX197" s="13" t="s">
        <v>78</v>
      </c>
      <c r="AY197" s="157" t="s">
        <v>127</v>
      </c>
    </row>
    <row r="198" spans="2:65" s="1" customFormat="1" ht="16.5" customHeight="1">
      <c r="B198" s="33"/>
      <c r="C198" s="177" t="s">
        <v>272</v>
      </c>
      <c r="D198" s="177" t="s">
        <v>273</v>
      </c>
      <c r="E198" s="178" t="s">
        <v>274</v>
      </c>
      <c r="F198" s="179" t="s">
        <v>275</v>
      </c>
      <c r="G198" s="180" t="s">
        <v>276</v>
      </c>
      <c r="H198" s="181">
        <v>0.18</v>
      </c>
      <c r="I198" s="182"/>
      <c r="J198" s="183">
        <f>ROUND(I198*H198,2)</f>
        <v>0</v>
      </c>
      <c r="K198" s="179" t="s">
        <v>133</v>
      </c>
      <c r="L198" s="184"/>
      <c r="M198" s="185" t="s">
        <v>19</v>
      </c>
      <c r="N198" s="186" t="s">
        <v>42</v>
      </c>
      <c r="P198" s="141">
        <f>O198*H198</f>
        <v>0</v>
      </c>
      <c r="Q198" s="141">
        <v>1E-3</v>
      </c>
      <c r="R198" s="141">
        <f>Q198*H198</f>
        <v>1.7999999999999998E-4</v>
      </c>
      <c r="S198" s="141">
        <v>0</v>
      </c>
      <c r="T198" s="142">
        <f>S198*H198</f>
        <v>0</v>
      </c>
      <c r="AR198" s="143" t="s">
        <v>183</v>
      </c>
      <c r="AT198" s="143" t="s">
        <v>273</v>
      </c>
      <c r="AU198" s="143" t="s">
        <v>80</v>
      </c>
      <c r="AY198" s="18" t="s">
        <v>127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78</v>
      </c>
      <c r="BK198" s="144">
        <f>ROUND(I198*H198,2)</f>
        <v>0</v>
      </c>
      <c r="BL198" s="18" t="s">
        <v>134</v>
      </c>
      <c r="BM198" s="143" t="s">
        <v>277</v>
      </c>
    </row>
    <row r="199" spans="2:65" s="13" customFormat="1">
      <c r="B199" s="156"/>
      <c r="D199" s="150" t="s">
        <v>138</v>
      </c>
      <c r="F199" s="158" t="s">
        <v>278</v>
      </c>
      <c r="H199" s="159">
        <v>0.18</v>
      </c>
      <c r="I199" s="160"/>
      <c r="L199" s="156"/>
      <c r="M199" s="161"/>
      <c r="T199" s="162"/>
      <c r="AT199" s="157" t="s">
        <v>138</v>
      </c>
      <c r="AU199" s="157" t="s">
        <v>80</v>
      </c>
      <c r="AV199" s="13" t="s">
        <v>80</v>
      </c>
      <c r="AW199" s="13" t="s">
        <v>4</v>
      </c>
      <c r="AX199" s="13" t="s">
        <v>78</v>
      </c>
      <c r="AY199" s="157" t="s">
        <v>127</v>
      </c>
    </row>
    <row r="200" spans="2:65" s="1" customFormat="1" ht="24.2" customHeight="1">
      <c r="B200" s="33"/>
      <c r="C200" s="132" t="s">
        <v>7</v>
      </c>
      <c r="D200" s="132" t="s">
        <v>129</v>
      </c>
      <c r="E200" s="133" t="s">
        <v>279</v>
      </c>
      <c r="F200" s="134" t="s">
        <v>280</v>
      </c>
      <c r="G200" s="135" t="s">
        <v>132</v>
      </c>
      <c r="H200" s="136">
        <v>385</v>
      </c>
      <c r="I200" s="137"/>
      <c r="J200" s="138">
        <f>ROUND(I200*H200,2)</f>
        <v>0</v>
      </c>
      <c r="K200" s="134" t="s">
        <v>133</v>
      </c>
      <c r="L200" s="33"/>
      <c r="M200" s="139" t="s">
        <v>19</v>
      </c>
      <c r="N200" s="140" t="s">
        <v>42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134</v>
      </c>
      <c r="AT200" s="143" t="s">
        <v>129</v>
      </c>
      <c r="AU200" s="143" t="s">
        <v>80</v>
      </c>
      <c r="AY200" s="18" t="s">
        <v>127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78</v>
      </c>
      <c r="BK200" s="144">
        <f>ROUND(I200*H200,2)</f>
        <v>0</v>
      </c>
      <c r="BL200" s="18" t="s">
        <v>134</v>
      </c>
      <c r="BM200" s="143" t="s">
        <v>281</v>
      </c>
    </row>
    <row r="201" spans="2:65" s="1" customFormat="1">
      <c r="B201" s="33"/>
      <c r="D201" s="145" t="s">
        <v>136</v>
      </c>
      <c r="F201" s="146" t="s">
        <v>282</v>
      </c>
      <c r="I201" s="147"/>
      <c r="L201" s="33"/>
      <c r="M201" s="148"/>
      <c r="T201" s="54"/>
      <c r="AT201" s="18" t="s">
        <v>136</v>
      </c>
      <c r="AU201" s="18" t="s">
        <v>80</v>
      </c>
    </row>
    <row r="202" spans="2:65" s="12" customFormat="1">
      <c r="B202" s="149"/>
      <c r="D202" s="150" t="s">
        <v>138</v>
      </c>
      <c r="E202" s="151" t="s">
        <v>19</v>
      </c>
      <c r="F202" s="152" t="s">
        <v>283</v>
      </c>
      <c r="H202" s="151" t="s">
        <v>19</v>
      </c>
      <c r="I202" s="153"/>
      <c r="L202" s="149"/>
      <c r="M202" s="154"/>
      <c r="T202" s="155"/>
      <c r="AT202" s="151" t="s">
        <v>138</v>
      </c>
      <c r="AU202" s="151" t="s">
        <v>80</v>
      </c>
      <c r="AV202" s="12" t="s">
        <v>78</v>
      </c>
      <c r="AW202" s="12" t="s">
        <v>33</v>
      </c>
      <c r="AX202" s="12" t="s">
        <v>71</v>
      </c>
      <c r="AY202" s="151" t="s">
        <v>127</v>
      </c>
    </row>
    <row r="203" spans="2:65" s="13" customFormat="1">
      <c r="B203" s="156"/>
      <c r="D203" s="150" t="s">
        <v>138</v>
      </c>
      <c r="E203" s="157" t="s">
        <v>19</v>
      </c>
      <c r="F203" s="158" t="s">
        <v>284</v>
      </c>
      <c r="H203" s="159">
        <v>359</v>
      </c>
      <c r="I203" s="160"/>
      <c r="L203" s="156"/>
      <c r="M203" s="161"/>
      <c r="T203" s="162"/>
      <c r="AT203" s="157" t="s">
        <v>138</v>
      </c>
      <c r="AU203" s="157" t="s">
        <v>80</v>
      </c>
      <c r="AV203" s="13" t="s">
        <v>80</v>
      </c>
      <c r="AW203" s="13" t="s">
        <v>33</v>
      </c>
      <c r="AX203" s="13" t="s">
        <v>71</v>
      </c>
      <c r="AY203" s="157" t="s">
        <v>127</v>
      </c>
    </row>
    <row r="204" spans="2:65" s="12" customFormat="1">
      <c r="B204" s="149"/>
      <c r="D204" s="150" t="s">
        <v>138</v>
      </c>
      <c r="E204" s="151" t="s">
        <v>19</v>
      </c>
      <c r="F204" s="152" t="s">
        <v>285</v>
      </c>
      <c r="H204" s="151" t="s">
        <v>19</v>
      </c>
      <c r="I204" s="153"/>
      <c r="L204" s="149"/>
      <c r="M204" s="154"/>
      <c r="T204" s="155"/>
      <c r="AT204" s="151" t="s">
        <v>138</v>
      </c>
      <c r="AU204" s="151" t="s">
        <v>80</v>
      </c>
      <c r="AV204" s="12" t="s">
        <v>78</v>
      </c>
      <c r="AW204" s="12" t="s">
        <v>33</v>
      </c>
      <c r="AX204" s="12" t="s">
        <v>71</v>
      </c>
      <c r="AY204" s="151" t="s">
        <v>127</v>
      </c>
    </row>
    <row r="205" spans="2:65" s="13" customFormat="1">
      <c r="B205" s="156"/>
      <c r="D205" s="150" t="s">
        <v>138</v>
      </c>
      <c r="E205" s="157" t="s">
        <v>19</v>
      </c>
      <c r="F205" s="158" t="s">
        <v>286</v>
      </c>
      <c r="H205" s="159">
        <v>26</v>
      </c>
      <c r="I205" s="160"/>
      <c r="L205" s="156"/>
      <c r="M205" s="161"/>
      <c r="T205" s="162"/>
      <c r="AT205" s="157" t="s">
        <v>138</v>
      </c>
      <c r="AU205" s="157" t="s">
        <v>80</v>
      </c>
      <c r="AV205" s="13" t="s">
        <v>80</v>
      </c>
      <c r="AW205" s="13" t="s">
        <v>33</v>
      </c>
      <c r="AX205" s="13" t="s">
        <v>71</v>
      </c>
      <c r="AY205" s="157" t="s">
        <v>127</v>
      </c>
    </row>
    <row r="206" spans="2:65" s="14" customFormat="1">
      <c r="B206" s="163"/>
      <c r="D206" s="150" t="s">
        <v>138</v>
      </c>
      <c r="E206" s="164" t="s">
        <v>19</v>
      </c>
      <c r="F206" s="165" t="s">
        <v>222</v>
      </c>
      <c r="H206" s="166">
        <v>385</v>
      </c>
      <c r="I206" s="167"/>
      <c r="L206" s="163"/>
      <c r="M206" s="168"/>
      <c r="T206" s="169"/>
      <c r="AT206" s="164" t="s">
        <v>138</v>
      </c>
      <c r="AU206" s="164" t="s">
        <v>80</v>
      </c>
      <c r="AV206" s="14" t="s">
        <v>134</v>
      </c>
      <c r="AW206" s="14" t="s">
        <v>33</v>
      </c>
      <c r="AX206" s="14" t="s">
        <v>78</v>
      </c>
      <c r="AY206" s="164" t="s">
        <v>127</v>
      </c>
    </row>
    <row r="207" spans="2:65" s="1" customFormat="1" ht="24.2" customHeight="1">
      <c r="B207" s="33"/>
      <c r="C207" s="132" t="s">
        <v>287</v>
      </c>
      <c r="D207" s="132" t="s">
        <v>129</v>
      </c>
      <c r="E207" s="133" t="s">
        <v>288</v>
      </c>
      <c r="F207" s="134" t="s">
        <v>289</v>
      </c>
      <c r="G207" s="135" t="s">
        <v>132</v>
      </c>
      <c r="H207" s="136">
        <v>1585</v>
      </c>
      <c r="I207" s="137"/>
      <c r="J207" s="138">
        <f>ROUND(I207*H207,2)</f>
        <v>0</v>
      </c>
      <c r="K207" s="134" t="s">
        <v>133</v>
      </c>
      <c r="L207" s="33"/>
      <c r="M207" s="139" t="s">
        <v>19</v>
      </c>
      <c r="N207" s="140" t="s">
        <v>42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134</v>
      </c>
      <c r="AT207" s="143" t="s">
        <v>129</v>
      </c>
      <c r="AU207" s="143" t="s">
        <v>80</v>
      </c>
      <c r="AY207" s="18" t="s">
        <v>127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78</v>
      </c>
      <c r="BK207" s="144">
        <f>ROUND(I207*H207,2)</f>
        <v>0</v>
      </c>
      <c r="BL207" s="18" t="s">
        <v>134</v>
      </c>
      <c r="BM207" s="143" t="s">
        <v>290</v>
      </c>
    </row>
    <row r="208" spans="2:65" s="1" customFormat="1">
      <c r="B208" s="33"/>
      <c r="D208" s="145" t="s">
        <v>136</v>
      </c>
      <c r="F208" s="146" t="s">
        <v>291</v>
      </c>
      <c r="I208" s="147"/>
      <c r="L208" s="33"/>
      <c r="M208" s="148"/>
      <c r="T208" s="54"/>
      <c r="AT208" s="18" t="s">
        <v>136</v>
      </c>
      <c r="AU208" s="18" t="s">
        <v>80</v>
      </c>
    </row>
    <row r="209" spans="2:51" s="12" customFormat="1">
      <c r="B209" s="149"/>
      <c r="D209" s="150" t="s">
        <v>138</v>
      </c>
      <c r="E209" s="151" t="s">
        <v>19</v>
      </c>
      <c r="F209" s="152" t="s">
        <v>292</v>
      </c>
      <c r="H209" s="151" t="s">
        <v>19</v>
      </c>
      <c r="I209" s="153"/>
      <c r="L209" s="149"/>
      <c r="M209" s="154"/>
      <c r="T209" s="155"/>
      <c r="AT209" s="151" t="s">
        <v>138</v>
      </c>
      <c r="AU209" s="151" t="s">
        <v>80</v>
      </c>
      <c r="AV209" s="12" t="s">
        <v>78</v>
      </c>
      <c r="AW209" s="12" t="s">
        <v>33</v>
      </c>
      <c r="AX209" s="12" t="s">
        <v>71</v>
      </c>
      <c r="AY209" s="151" t="s">
        <v>127</v>
      </c>
    </row>
    <row r="210" spans="2:51" s="13" customFormat="1">
      <c r="B210" s="156"/>
      <c r="D210" s="150" t="s">
        <v>138</v>
      </c>
      <c r="E210" s="157" t="s">
        <v>19</v>
      </c>
      <c r="F210" s="158" t="s">
        <v>293</v>
      </c>
      <c r="H210" s="159">
        <v>582</v>
      </c>
      <c r="I210" s="160"/>
      <c r="L210" s="156"/>
      <c r="M210" s="161"/>
      <c r="T210" s="162"/>
      <c r="AT210" s="157" t="s">
        <v>138</v>
      </c>
      <c r="AU210" s="157" t="s">
        <v>80</v>
      </c>
      <c r="AV210" s="13" t="s">
        <v>80</v>
      </c>
      <c r="AW210" s="13" t="s">
        <v>33</v>
      </c>
      <c r="AX210" s="13" t="s">
        <v>71</v>
      </c>
      <c r="AY210" s="157" t="s">
        <v>127</v>
      </c>
    </row>
    <row r="211" spans="2:51" s="12" customFormat="1">
      <c r="B211" s="149"/>
      <c r="D211" s="150" t="s">
        <v>138</v>
      </c>
      <c r="E211" s="151" t="s">
        <v>19</v>
      </c>
      <c r="F211" s="152" t="s">
        <v>294</v>
      </c>
      <c r="H211" s="151" t="s">
        <v>19</v>
      </c>
      <c r="I211" s="153"/>
      <c r="L211" s="149"/>
      <c r="M211" s="154"/>
      <c r="T211" s="155"/>
      <c r="AT211" s="151" t="s">
        <v>138</v>
      </c>
      <c r="AU211" s="151" t="s">
        <v>80</v>
      </c>
      <c r="AV211" s="12" t="s">
        <v>78</v>
      </c>
      <c r="AW211" s="12" t="s">
        <v>33</v>
      </c>
      <c r="AX211" s="12" t="s">
        <v>71</v>
      </c>
      <c r="AY211" s="151" t="s">
        <v>127</v>
      </c>
    </row>
    <row r="212" spans="2:51" s="13" customFormat="1">
      <c r="B212" s="156"/>
      <c r="D212" s="150" t="s">
        <v>138</v>
      </c>
      <c r="E212" s="157" t="s">
        <v>19</v>
      </c>
      <c r="F212" s="158" t="s">
        <v>295</v>
      </c>
      <c r="H212" s="159">
        <v>492</v>
      </c>
      <c r="I212" s="160"/>
      <c r="L212" s="156"/>
      <c r="M212" s="161"/>
      <c r="T212" s="162"/>
      <c r="AT212" s="157" t="s">
        <v>138</v>
      </c>
      <c r="AU212" s="157" t="s">
        <v>80</v>
      </c>
      <c r="AV212" s="13" t="s">
        <v>80</v>
      </c>
      <c r="AW212" s="13" t="s">
        <v>33</v>
      </c>
      <c r="AX212" s="13" t="s">
        <v>71</v>
      </c>
      <c r="AY212" s="157" t="s">
        <v>127</v>
      </c>
    </row>
    <row r="213" spans="2:51" s="12" customFormat="1">
      <c r="B213" s="149"/>
      <c r="D213" s="150" t="s">
        <v>138</v>
      </c>
      <c r="E213" s="151" t="s">
        <v>19</v>
      </c>
      <c r="F213" s="152" t="s">
        <v>296</v>
      </c>
      <c r="H213" s="151" t="s">
        <v>19</v>
      </c>
      <c r="I213" s="153"/>
      <c r="L213" s="149"/>
      <c r="M213" s="154"/>
      <c r="T213" s="155"/>
      <c r="AT213" s="151" t="s">
        <v>138</v>
      </c>
      <c r="AU213" s="151" t="s">
        <v>80</v>
      </c>
      <c r="AV213" s="12" t="s">
        <v>78</v>
      </c>
      <c r="AW213" s="12" t="s">
        <v>33</v>
      </c>
      <c r="AX213" s="12" t="s">
        <v>71</v>
      </c>
      <c r="AY213" s="151" t="s">
        <v>127</v>
      </c>
    </row>
    <row r="214" spans="2:51" s="13" customFormat="1">
      <c r="B214" s="156"/>
      <c r="D214" s="150" t="s">
        <v>138</v>
      </c>
      <c r="E214" s="157" t="s">
        <v>19</v>
      </c>
      <c r="F214" s="158" t="s">
        <v>71</v>
      </c>
      <c r="H214" s="159">
        <v>0</v>
      </c>
      <c r="I214" s="160"/>
      <c r="L214" s="156"/>
      <c r="M214" s="161"/>
      <c r="T214" s="162"/>
      <c r="AT214" s="157" t="s">
        <v>138</v>
      </c>
      <c r="AU214" s="157" t="s">
        <v>80</v>
      </c>
      <c r="AV214" s="13" t="s">
        <v>80</v>
      </c>
      <c r="AW214" s="13" t="s">
        <v>33</v>
      </c>
      <c r="AX214" s="13" t="s">
        <v>71</v>
      </c>
      <c r="AY214" s="157" t="s">
        <v>127</v>
      </c>
    </row>
    <row r="215" spans="2:51" s="12" customFormat="1">
      <c r="B215" s="149"/>
      <c r="D215" s="150" t="s">
        <v>138</v>
      </c>
      <c r="E215" s="151" t="s">
        <v>19</v>
      </c>
      <c r="F215" s="152" t="s">
        <v>297</v>
      </c>
      <c r="H215" s="151" t="s">
        <v>19</v>
      </c>
      <c r="I215" s="153"/>
      <c r="L215" s="149"/>
      <c r="M215" s="154"/>
      <c r="T215" s="155"/>
      <c r="AT215" s="151" t="s">
        <v>138</v>
      </c>
      <c r="AU215" s="151" t="s">
        <v>80</v>
      </c>
      <c r="AV215" s="12" t="s">
        <v>78</v>
      </c>
      <c r="AW215" s="12" t="s">
        <v>33</v>
      </c>
      <c r="AX215" s="12" t="s">
        <v>71</v>
      </c>
      <c r="AY215" s="151" t="s">
        <v>127</v>
      </c>
    </row>
    <row r="216" spans="2:51" s="13" customFormat="1">
      <c r="B216" s="156"/>
      <c r="D216" s="150" t="s">
        <v>138</v>
      </c>
      <c r="E216" s="157" t="s">
        <v>19</v>
      </c>
      <c r="F216" s="158" t="s">
        <v>298</v>
      </c>
      <c r="H216" s="159">
        <v>308</v>
      </c>
      <c r="I216" s="160"/>
      <c r="L216" s="156"/>
      <c r="M216" s="161"/>
      <c r="T216" s="162"/>
      <c r="AT216" s="157" t="s">
        <v>138</v>
      </c>
      <c r="AU216" s="157" t="s">
        <v>80</v>
      </c>
      <c r="AV216" s="13" t="s">
        <v>80</v>
      </c>
      <c r="AW216" s="13" t="s">
        <v>33</v>
      </c>
      <c r="AX216" s="13" t="s">
        <v>71</v>
      </c>
      <c r="AY216" s="157" t="s">
        <v>127</v>
      </c>
    </row>
    <row r="217" spans="2:51" s="12" customFormat="1">
      <c r="B217" s="149"/>
      <c r="D217" s="150" t="s">
        <v>138</v>
      </c>
      <c r="E217" s="151" t="s">
        <v>19</v>
      </c>
      <c r="F217" s="152" t="s">
        <v>299</v>
      </c>
      <c r="H217" s="151" t="s">
        <v>19</v>
      </c>
      <c r="I217" s="153"/>
      <c r="L217" s="149"/>
      <c r="M217" s="154"/>
      <c r="T217" s="155"/>
      <c r="AT217" s="151" t="s">
        <v>138</v>
      </c>
      <c r="AU217" s="151" t="s">
        <v>80</v>
      </c>
      <c r="AV217" s="12" t="s">
        <v>78</v>
      </c>
      <c r="AW217" s="12" t="s">
        <v>33</v>
      </c>
      <c r="AX217" s="12" t="s">
        <v>71</v>
      </c>
      <c r="AY217" s="151" t="s">
        <v>127</v>
      </c>
    </row>
    <row r="218" spans="2:51" s="13" customFormat="1">
      <c r="B218" s="156"/>
      <c r="D218" s="150" t="s">
        <v>138</v>
      </c>
      <c r="E218" s="157" t="s">
        <v>19</v>
      </c>
      <c r="F218" s="158" t="s">
        <v>148</v>
      </c>
      <c r="H218" s="159">
        <v>34</v>
      </c>
      <c r="I218" s="160"/>
      <c r="L218" s="156"/>
      <c r="M218" s="161"/>
      <c r="T218" s="162"/>
      <c r="AT218" s="157" t="s">
        <v>138</v>
      </c>
      <c r="AU218" s="157" t="s">
        <v>80</v>
      </c>
      <c r="AV218" s="13" t="s">
        <v>80</v>
      </c>
      <c r="AW218" s="13" t="s">
        <v>33</v>
      </c>
      <c r="AX218" s="13" t="s">
        <v>71</v>
      </c>
      <c r="AY218" s="157" t="s">
        <v>127</v>
      </c>
    </row>
    <row r="219" spans="2:51" s="12" customFormat="1">
      <c r="B219" s="149"/>
      <c r="D219" s="150" t="s">
        <v>138</v>
      </c>
      <c r="E219" s="151" t="s">
        <v>19</v>
      </c>
      <c r="F219" s="152" t="s">
        <v>270</v>
      </c>
      <c r="H219" s="151" t="s">
        <v>19</v>
      </c>
      <c r="I219" s="153"/>
      <c r="L219" s="149"/>
      <c r="M219" s="154"/>
      <c r="T219" s="155"/>
      <c r="AT219" s="151" t="s">
        <v>138</v>
      </c>
      <c r="AU219" s="151" t="s">
        <v>80</v>
      </c>
      <c r="AV219" s="12" t="s">
        <v>78</v>
      </c>
      <c r="AW219" s="12" t="s">
        <v>33</v>
      </c>
      <c r="AX219" s="12" t="s">
        <v>71</v>
      </c>
      <c r="AY219" s="151" t="s">
        <v>127</v>
      </c>
    </row>
    <row r="220" spans="2:51" s="13" customFormat="1">
      <c r="B220" s="156"/>
      <c r="D220" s="150" t="s">
        <v>138</v>
      </c>
      <c r="E220" s="157" t="s">
        <v>19</v>
      </c>
      <c r="F220" s="158" t="s">
        <v>190</v>
      </c>
      <c r="H220" s="159">
        <v>9</v>
      </c>
      <c r="I220" s="160"/>
      <c r="L220" s="156"/>
      <c r="M220" s="161"/>
      <c r="T220" s="162"/>
      <c r="AT220" s="157" t="s">
        <v>138</v>
      </c>
      <c r="AU220" s="157" t="s">
        <v>80</v>
      </c>
      <c r="AV220" s="13" t="s">
        <v>80</v>
      </c>
      <c r="AW220" s="13" t="s">
        <v>33</v>
      </c>
      <c r="AX220" s="13" t="s">
        <v>71</v>
      </c>
      <c r="AY220" s="157" t="s">
        <v>127</v>
      </c>
    </row>
    <row r="221" spans="2:51" s="12" customFormat="1">
      <c r="B221" s="149"/>
      <c r="D221" s="150" t="s">
        <v>138</v>
      </c>
      <c r="E221" s="151" t="s">
        <v>19</v>
      </c>
      <c r="F221" s="152" t="s">
        <v>300</v>
      </c>
      <c r="H221" s="151" t="s">
        <v>19</v>
      </c>
      <c r="I221" s="153"/>
      <c r="L221" s="149"/>
      <c r="M221" s="154"/>
      <c r="T221" s="155"/>
      <c r="AT221" s="151" t="s">
        <v>138</v>
      </c>
      <c r="AU221" s="151" t="s">
        <v>80</v>
      </c>
      <c r="AV221" s="12" t="s">
        <v>78</v>
      </c>
      <c r="AW221" s="12" t="s">
        <v>33</v>
      </c>
      <c r="AX221" s="12" t="s">
        <v>71</v>
      </c>
      <c r="AY221" s="151" t="s">
        <v>127</v>
      </c>
    </row>
    <row r="222" spans="2:51" s="13" customFormat="1">
      <c r="B222" s="156"/>
      <c r="D222" s="150" t="s">
        <v>138</v>
      </c>
      <c r="E222" s="157" t="s">
        <v>19</v>
      </c>
      <c r="F222" s="158" t="s">
        <v>301</v>
      </c>
      <c r="H222" s="159">
        <v>160</v>
      </c>
      <c r="I222" s="160"/>
      <c r="L222" s="156"/>
      <c r="M222" s="161"/>
      <c r="T222" s="162"/>
      <c r="AT222" s="157" t="s">
        <v>138</v>
      </c>
      <c r="AU222" s="157" t="s">
        <v>80</v>
      </c>
      <c r="AV222" s="13" t="s">
        <v>80</v>
      </c>
      <c r="AW222" s="13" t="s">
        <v>33</v>
      </c>
      <c r="AX222" s="13" t="s">
        <v>71</v>
      </c>
      <c r="AY222" s="157" t="s">
        <v>127</v>
      </c>
    </row>
    <row r="223" spans="2:51" s="12" customFormat="1">
      <c r="B223" s="149"/>
      <c r="D223" s="150" t="s">
        <v>138</v>
      </c>
      <c r="E223" s="151" t="s">
        <v>19</v>
      </c>
      <c r="F223" s="152" t="s">
        <v>302</v>
      </c>
      <c r="H223" s="151" t="s">
        <v>19</v>
      </c>
      <c r="I223" s="153"/>
      <c r="L223" s="149"/>
      <c r="M223" s="154"/>
      <c r="T223" s="155"/>
      <c r="AT223" s="151" t="s">
        <v>138</v>
      </c>
      <c r="AU223" s="151" t="s">
        <v>80</v>
      </c>
      <c r="AV223" s="12" t="s">
        <v>78</v>
      </c>
      <c r="AW223" s="12" t="s">
        <v>33</v>
      </c>
      <c r="AX223" s="12" t="s">
        <v>71</v>
      </c>
      <c r="AY223" s="151" t="s">
        <v>127</v>
      </c>
    </row>
    <row r="224" spans="2:51" s="13" customFormat="1">
      <c r="B224" s="156"/>
      <c r="D224" s="150" t="s">
        <v>138</v>
      </c>
      <c r="E224" s="157" t="s">
        <v>19</v>
      </c>
      <c r="F224" s="158" t="s">
        <v>71</v>
      </c>
      <c r="H224" s="159">
        <v>0</v>
      </c>
      <c r="I224" s="160"/>
      <c r="L224" s="156"/>
      <c r="M224" s="161"/>
      <c r="T224" s="162"/>
      <c r="AT224" s="157" t="s">
        <v>138</v>
      </c>
      <c r="AU224" s="157" t="s">
        <v>80</v>
      </c>
      <c r="AV224" s="13" t="s">
        <v>80</v>
      </c>
      <c r="AW224" s="13" t="s">
        <v>33</v>
      </c>
      <c r="AX224" s="13" t="s">
        <v>71</v>
      </c>
      <c r="AY224" s="157" t="s">
        <v>127</v>
      </c>
    </row>
    <row r="225" spans="2:65" s="14" customFormat="1">
      <c r="B225" s="163"/>
      <c r="D225" s="150" t="s">
        <v>138</v>
      </c>
      <c r="E225" s="164" t="s">
        <v>19</v>
      </c>
      <c r="F225" s="165" t="s">
        <v>222</v>
      </c>
      <c r="H225" s="166">
        <v>1585</v>
      </c>
      <c r="I225" s="167"/>
      <c r="L225" s="163"/>
      <c r="M225" s="168"/>
      <c r="T225" s="169"/>
      <c r="AT225" s="164" t="s">
        <v>138</v>
      </c>
      <c r="AU225" s="164" t="s">
        <v>80</v>
      </c>
      <c r="AV225" s="14" t="s">
        <v>134</v>
      </c>
      <c r="AW225" s="14" t="s">
        <v>33</v>
      </c>
      <c r="AX225" s="14" t="s">
        <v>78</v>
      </c>
      <c r="AY225" s="164" t="s">
        <v>127</v>
      </c>
    </row>
    <row r="226" spans="2:65" s="1" customFormat="1" ht="37.9" customHeight="1">
      <c r="B226" s="33"/>
      <c r="C226" s="132" t="s">
        <v>303</v>
      </c>
      <c r="D226" s="132" t="s">
        <v>129</v>
      </c>
      <c r="E226" s="133" t="s">
        <v>304</v>
      </c>
      <c r="F226" s="134" t="s">
        <v>305</v>
      </c>
      <c r="G226" s="135" t="s">
        <v>132</v>
      </c>
      <c r="H226" s="136">
        <v>359</v>
      </c>
      <c r="I226" s="137"/>
      <c r="J226" s="138">
        <f>ROUND(I226*H226,2)</f>
        <v>0</v>
      </c>
      <c r="K226" s="134" t="s">
        <v>133</v>
      </c>
      <c r="L226" s="33"/>
      <c r="M226" s="139" t="s">
        <v>19</v>
      </c>
      <c r="N226" s="140" t="s">
        <v>42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134</v>
      </c>
      <c r="AT226" s="143" t="s">
        <v>129</v>
      </c>
      <c r="AU226" s="143" t="s">
        <v>80</v>
      </c>
      <c r="AY226" s="18" t="s">
        <v>127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78</v>
      </c>
      <c r="BK226" s="144">
        <f>ROUND(I226*H226,2)</f>
        <v>0</v>
      </c>
      <c r="BL226" s="18" t="s">
        <v>134</v>
      </c>
      <c r="BM226" s="143" t="s">
        <v>306</v>
      </c>
    </row>
    <row r="227" spans="2:65" s="1" customFormat="1">
      <c r="B227" s="33"/>
      <c r="D227" s="145" t="s">
        <v>136</v>
      </c>
      <c r="F227" s="146" t="s">
        <v>307</v>
      </c>
      <c r="I227" s="147"/>
      <c r="L227" s="33"/>
      <c r="M227" s="148"/>
      <c r="T227" s="54"/>
      <c r="AT227" s="18" t="s">
        <v>136</v>
      </c>
      <c r="AU227" s="18" t="s">
        <v>80</v>
      </c>
    </row>
    <row r="228" spans="2:65" s="12" customFormat="1">
      <c r="B228" s="149"/>
      <c r="D228" s="150" t="s">
        <v>138</v>
      </c>
      <c r="E228" s="151" t="s">
        <v>19</v>
      </c>
      <c r="F228" s="152" t="s">
        <v>283</v>
      </c>
      <c r="H228" s="151" t="s">
        <v>19</v>
      </c>
      <c r="I228" s="153"/>
      <c r="L228" s="149"/>
      <c r="M228" s="154"/>
      <c r="T228" s="155"/>
      <c r="AT228" s="151" t="s">
        <v>138</v>
      </c>
      <c r="AU228" s="151" t="s">
        <v>80</v>
      </c>
      <c r="AV228" s="12" t="s">
        <v>78</v>
      </c>
      <c r="AW228" s="12" t="s">
        <v>33</v>
      </c>
      <c r="AX228" s="12" t="s">
        <v>71</v>
      </c>
      <c r="AY228" s="151" t="s">
        <v>127</v>
      </c>
    </row>
    <row r="229" spans="2:65" s="12" customFormat="1">
      <c r="B229" s="149"/>
      <c r="D229" s="150" t="s">
        <v>138</v>
      </c>
      <c r="E229" s="151" t="s">
        <v>19</v>
      </c>
      <c r="F229" s="152" t="s">
        <v>308</v>
      </c>
      <c r="H229" s="151" t="s">
        <v>19</v>
      </c>
      <c r="I229" s="153"/>
      <c r="L229" s="149"/>
      <c r="M229" s="154"/>
      <c r="T229" s="155"/>
      <c r="AT229" s="151" t="s">
        <v>138</v>
      </c>
      <c r="AU229" s="151" t="s">
        <v>80</v>
      </c>
      <c r="AV229" s="12" t="s">
        <v>78</v>
      </c>
      <c r="AW229" s="12" t="s">
        <v>33</v>
      </c>
      <c r="AX229" s="12" t="s">
        <v>71</v>
      </c>
      <c r="AY229" s="151" t="s">
        <v>127</v>
      </c>
    </row>
    <row r="230" spans="2:65" s="13" customFormat="1">
      <c r="B230" s="156"/>
      <c r="D230" s="150" t="s">
        <v>138</v>
      </c>
      <c r="E230" s="157" t="s">
        <v>19</v>
      </c>
      <c r="F230" s="158" t="s">
        <v>284</v>
      </c>
      <c r="H230" s="159">
        <v>359</v>
      </c>
      <c r="I230" s="160"/>
      <c r="L230" s="156"/>
      <c r="M230" s="161"/>
      <c r="T230" s="162"/>
      <c r="AT230" s="157" t="s">
        <v>138</v>
      </c>
      <c r="AU230" s="157" t="s">
        <v>80</v>
      </c>
      <c r="AV230" s="13" t="s">
        <v>80</v>
      </c>
      <c r="AW230" s="13" t="s">
        <v>33</v>
      </c>
      <c r="AX230" s="13" t="s">
        <v>78</v>
      </c>
      <c r="AY230" s="157" t="s">
        <v>127</v>
      </c>
    </row>
    <row r="231" spans="2:65" s="1" customFormat="1" ht="16.5" customHeight="1">
      <c r="B231" s="33"/>
      <c r="C231" s="177" t="s">
        <v>309</v>
      </c>
      <c r="D231" s="177" t="s">
        <v>273</v>
      </c>
      <c r="E231" s="178" t="s">
        <v>310</v>
      </c>
      <c r="F231" s="179" t="s">
        <v>311</v>
      </c>
      <c r="G231" s="180" t="s">
        <v>253</v>
      </c>
      <c r="H231" s="181">
        <v>69.052999999999997</v>
      </c>
      <c r="I231" s="182"/>
      <c r="J231" s="183">
        <f>ROUND(I231*H231,2)</f>
        <v>0</v>
      </c>
      <c r="K231" s="179" t="s">
        <v>133</v>
      </c>
      <c r="L231" s="184"/>
      <c r="M231" s="185" t="s">
        <v>19</v>
      </c>
      <c r="N231" s="186" t="s">
        <v>42</v>
      </c>
      <c r="P231" s="141">
        <f>O231*H231</f>
        <v>0</v>
      </c>
      <c r="Q231" s="141">
        <v>1</v>
      </c>
      <c r="R231" s="141">
        <f>Q231*H231</f>
        <v>69.052999999999997</v>
      </c>
      <c r="S231" s="141">
        <v>0</v>
      </c>
      <c r="T231" s="142">
        <f>S231*H231</f>
        <v>0</v>
      </c>
      <c r="AR231" s="143" t="s">
        <v>183</v>
      </c>
      <c r="AT231" s="143" t="s">
        <v>273</v>
      </c>
      <c r="AU231" s="143" t="s">
        <v>80</v>
      </c>
      <c r="AY231" s="18" t="s">
        <v>127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78</v>
      </c>
      <c r="BK231" s="144">
        <f>ROUND(I231*H231,2)</f>
        <v>0</v>
      </c>
      <c r="BL231" s="18" t="s">
        <v>134</v>
      </c>
      <c r="BM231" s="143" t="s">
        <v>312</v>
      </c>
    </row>
    <row r="232" spans="2:65" s="12" customFormat="1">
      <c r="B232" s="149"/>
      <c r="D232" s="150" t="s">
        <v>138</v>
      </c>
      <c r="E232" s="151" t="s">
        <v>19</v>
      </c>
      <c r="F232" s="152" t="s">
        <v>283</v>
      </c>
      <c r="H232" s="151" t="s">
        <v>19</v>
      </c>
      <c r="I232" s="153"/>
      <c r="L232" s="149"/>
      <c r="M232" s="154"/>
      <c r="T232" s="155"/>
      <c r="AT232" s="151" t="s">
        <v>138</v>
      </c>
      <c r="AU232" s="151" t="s">
        <v>80</v>
      </c>
      <c r="AV232" s="12" t="s">
        <v>78</v>
      </c>
      <c r="AW232" s="12" t="s">
        <v>33</v>
      </c>
      <c r="AX232" s="12" t="s">
        <v>71</v>
      </c>
      <c r="AY232" s="151" t="s">
        <v>127</v>
      </c>
    </row>
    <row r="233" spans="2:65" s="12" customFormat="1">
      <c r="B233" s="149"/>
      <c r="D233" s="150" t="s">
        <v>138</v>
      </c>
      <c r="E233" s="151" t="s">
        <v>19</v>
      </c>
      <c r="F233" s="152" t="s">
        <v>308</v>
      </c>
      <c r="H233" s="151" t="s">
        <v>19</v>
      </c>
      <c r="I233" s="153"/>
      <c r="L233" s="149"/>
      <c r="M233" s="154"/>
      <c r="T233" s="155"/>
      <c r="AT233" s="151" t="s">
        <v>138</v>
      </c>
      <c r="AU233" s="151" t="s">
        <v>80</v>
      </c>
      <c r="AV233" s="12" t="s">
        <v>78</v>
      </c>
      <c r="AW233" s="12" t="s">
        <v>33</v>
      </c>
      <c r="AX233" s="12" t="s">
        <v>71</v>
      </c>
      <c r="AY233" s="151" t="s">
        <v>127</v>
      </c>
    </row>
    <row r="234" spans="2:65" s="13" customFormat="1">
      <c r="B234" s="156"/>
      <c r="D234" s="150" t="s">
        <v>138</v>
      </c>
      <c r="E234" s="157" t="s">
        <v>19</v>
      </c>
      <c r="F234" s="158" t="s">
        <v>313</v>
      </c>
      <c r="H234" s="159">
        <v>88.852999999999994</v>
      </c>
      <c r="I234" s="160"/>
      <c r="L234" s="156"/>
      <c r="M234" s="161"/>
      <c r="T234" s="162"/>
      <c r="AT234" s="157" t="s">
        <v>138</v>
      </c>
      <c r="AU234" s="157" t="s">
        <v>80</v>
      </c>
      <c r="AV234" s="13" t="s">
        <v>80</v>
      </c>
      <c r="AW234" s="13" t="s">
        <v>33</v>
      </c>
      <c r="AX234" s="13" t="s">
        <v>71</v>
      </c>
      <c r="AY234" s="157" t="s">
        <v>127</v>
      </c>
    </row>
    <row r="235" spans="2:65" s="12" customFormat="1">
      <c r="B235" s="149"/>
      <c r="D235" s="150" t="s">
        <v>138</v>
      </c>
      <c r="E235" s="151" t="s">
        <v>19</v>
      </c>
      <c r="F235" s="152" t="s">
        <v>314</v>
      </c>
      <c r="H235" s="151" t="s">
        <v>19</v>
      </c>
      <c r="I235" s="153"/>
      <c r="L235" s="149"/>
      <c r="M235" s="154"/>
      <c r="T235" s="155"/>
      <c r="AT235" s="151" t="s">
        <v>138</v>
      </c>
      <c r="AU235" s="151" t="s">
        <v>80</v>
      </c>
      <c r="AV235" s="12" t="s">
        <v>78</v>
      </c>
      <c r="AW235" s="12" t="s">
        <v>33</v>
      </c>
      <c r="AX235" s="12" t="s">
        <v>71</v>
      </c>
      <c r="AY235" s="151" t="s">
        <v>127</v>
      </c>
    </row>
    <row r="236" spans="2:65" s="12" customFormat="1">
      <c r="B236" s="149"/>
      <c r="D236" s="150" t="s">
        <v>138</v>
      </c>
      <c r="E236" s="151" t="s">
        <v>19</v>
      </c>
      <c r="F236" s="152" t="s">
        <v>195</v>
      </c>
      <c r="H236" s="151" t="s">
        <v>19</v>
      </c>
      <c r="I236" s="153"/>
      <c r="L236" s="149"/>
      <c r="M236" s="154"/>
      <c r="T236" s="155"/>
      <c r="AT236" s="151" t="s">
        <v>138</v>
      </c>
      <c r="AU236" s="151" t="s">
        <v>80</v>
      </c>
      <c r="AV236" s="12" t="s">
        <v>78</v>
      </c>
      <c r="AW236" s="12" t="s">
        <v>33</v>
      </c>
      <c r="AX236" s="12" t="s">
        <v>71</v>
      </c>
      <c r="AY236" s="151" t="s">
        <v>127</v>
      </c>
    </row>
    <row r="237" spans="2:65" s="12" customFormat="1" ht="22.5">
      <c r="B237" s="149"/>
      <c r="D237" s="150" t="s">
        <v>138</v>
      </c>
      <c r="E237" s="151" t="s">
        <v>19</v>
      </c>
      <c r="F237" s="152" t="s">
        <v>196</v>
      </c>
      <c r="H237" s="151" t="s">
        <v>19</v>
      </c>
      <c r="I237" s="153"/>
      <c r="L237" s="149"/>
      <c r="M237" s="154"/>
      <c r="T237" s="155"/>
      <c r="AT237" s="151" t="s">
        <v>138</v>
      </c>
      <c r="AU237" s="151" t="s">
        <v>80</v>
      </c>
      <c r="AV237" s="12" t="s">
        <v>78</v>
      </c>
      <c r="AW237" s="12" t="s">
        <v>33</v>
      </c>
      <c r="AX237" s="12" t="s">
        <v>71</v>
      </c>
      <c r="AY237" s="151" t="s">
        <v>127</v>
      </c>
    </row>
    <row r="238" spans="2:65" s="13" customFormat="1">
      <c r="B238" s="156"/>
      <c r="D238" s="150" t="s">
        <v>138</v>
      </c>
      <c r="E238" s="157" t="s">
        <v>19</v>
      </c>
      <c r="F238" s="158" t="s">
        <v>315</v>
      </c>
      <c r="H238" s="159">
        <v>-19.8</v>
      </c>
      <c r="I238" s="160"/>
      <c r="L238" s="156"/>
      <c r="M238" s="161"/>
      <c r="T238" s="162"/>
      <c r="AT238" s="157" t="s">
        <v>138</v>
      </c>
      <c r="AU238" s="157" t="s">
        <v>80</v>
      </c>
      <c r="AV238" s="13" t="s">
        <v>80</v>
      </c>
      <c r="AW238" s="13" t="s">
        <v>33</v>
      </c>
      <c r="AX238" s="13" t="s">
        <v>71</v>
      </c>
      <c r="AY238" s="157" t="s">
        <v>127</v>
      </c>
    </row>
    <row r="239" spans="2:65" s="14" customFormat="1">
      <c r="B239" s="163"/>
      <c r="D239" s="150" t="s">
        <v>138</v>
      </c>
      <c r="E239" s="164" t="s">
        <v>19</v>
      </c>
      <c r="F239" s="165" t="s">
        <v>222</v>
      </c>
      <c r="H239" s="166">
        <v>69.052999999999997</v>
      </c>
      <c r="I239" s="167"/>
      <c r="L239" s="163"/>
      <c r="M239" s="168"/>
      <c r="T239" s="169"/>
      <c r="AT239" s="164" t="s">
        <v>138</v>
      </c>
      <c r="AU239" s="164" t="s">
        <v>80</v>
      </c>
      <c r="AV239" s="14" t="s">
        <v>134</v>
      </c>
      <c r="AW239" s="14" t="s">
        <v>33</v>
      </c>
      <c r="AX239" s="14" t="s">
        <v>78</v>
      </c>
      <c r="AY239" s="164" t="s">
        <v>127</v>
      </c>
    </row>
    <row r="240" spans="2:65" s="1" customFormat="1" ht="37.9" customHeight="1">
      <c r="B240" s="33"/>
      <c r="C240" s="132" t="s">
        <v>316</v>
      </c>
      <c r="D240" s="132" t="s">
        <v>129</v>
      </c>
      <c r="E240" s="133" t="s">
        <v>317</v>
      </c>
      <c r="F240" s="134" t="s">
        <v>318</v>
      </c>
      <c r="G240" s="135" t="s">
        <v>132</v>
      </c>
      <c r="H240" s="136">
        <v>359</v>
      </c>
      <c r="I240" s="137"/>
      <c r="J240" s="138">
        <f>ROUND(I240*H240,2)</f>
        <v>0</v>
      </c>
      <c r="K240" s="134" t="s">
        <v>133</v>
      </c>
      <c r="L240" s="33"/>
      <c r="M240" s="139" t="s">
        <v>19</v>
      </c>
      <c r="N240" s="140" t="s">
        <v>42</v>
      </c>
      <c r="P240" s="141">
        <f>O240*H240</f>
        <v>0</v>
      </c>
      <c r="Q240" s="141">
        <v>0</v>
      </c>
      <c r="R240" s="141">
        <f>Q240*H240</f>
        <v>0</v>
      </c>
      <c r="S240" s="141">
        <v>0</v>
      </c>
      <c r="T240" s="142">
        <f>S240*H240</f>
        <v>0</v>
      </c>
      <c r="AR240" s="143" t="s">
        <v>134</v>
      </c>
      <c r="AT240" s="143" t="s">
        <v>129</v>
      </c>
      <c r="AU240" s="143" t="s">
        <v>80</v>
      </c>
      <c r="AY240" s="18" t="s">
        <v>127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78</v>
      </c>
      <c r="BK240" s="144">
        <f>ROUND(I240*H240,2)</f>
        <v>0</v>
      </c>
      <c r="BL240" s="18" t="s">
        <v>134</v>
      </c>
      <c r="BM240" s="143" t="s">
        <v>319</v>
      </c>
    </row>
    <row r="241" spans="2:65" s="1" customFormat="1">
      <c r="B241" s="33"/>
      <c r="D241" s="145" t="s">
        <v>136</v>
      </c>
      <c r="F241" s="146" t="s">
        <v>320</v>
      </c>
      <c r="I241" s="147"/>
      <c r="L241" s="33"/>
      <c r="M241" s="148"/>
      <c r="T241" s="54"/>
      <c r="AT241" s="18" t="s">
        <v>136</v>
      </c>
      <c r="AU241" s="18" t="s">
        <v>80</v>
      </c>
    </row>
    <row r="242" spans="2:65" s="12" customFormat="1">
      <c r="B242" s="149"/>
      <c r="D242" s="150" t="s">
        <v>138</v>
      </c>
      <c r="E242" s="151" t="s">
        <v>19</v>
      </c>
      <c r="F242" s="152" t="s">
        <v>283</v>
      </c>
      <c r="H242" s="151" t="s">
        <v>19</v>
      </c>
      <c r="I242" s="153"/>
      <c r="L242" s="149"/>
      <c r="M242" s="154"/>
      <c r="T242" s="155"/>
      <c r="AT242" s="151" t="s">
        <v>138</v>
      </c>
      <c r="AU242" s="151" t="s">
        <v>80</v>
      </c>
      <c r="AV242" s="12" t="s">
        <v>78</v>
      </c>
      <c r="AW242" s="12" t="s">
        <v>33</v>
      </c>
      <c r="AX242" s="12" t="s">
        <v>71</v>
      </c>
      <c r="AY242" s="151" t="s">
        <v>127</v>
      </c>
    </row>
    <row r="243" spans="2:65" s="12" customFormat="1">
      <c r="B243" s="149"/>
      <c r="D243" s="150" t="s">
        <v>138</v>
      </c>
      <c r="E243" s="151" t="s">
        <v>19</v>
      </c>
      <c r="F243" s="152" t="s">
        <v>321</v>
      </c>
      <c r="H243" s="151" t="s">
        <v>19</v>
      </c>
      <c r="I243" s="153"/>
      <c r="L243" s="149"/>
      <c r="M243" s="154"/>
      <c r="T243" s="155"/>
      <c r="AT243" s="151" t="s">
        <v>138</v>
      </c>
      <c r="AU243" s="151" t="s">
        <v>80</v>
      </c>
      <c r="AV243" s="12" t="s">
        <v>78</v>
      </c>
      <c r="AW243" s="12" t="s">
        <v>33</v>
      </c>
      <c r="AX243" s="12" t="s">
        <v>71</v>
      </c>
      <c r="AY243" s="151" t="s">
        <v>127</v>
      </c>
    </row>
    <row r="244" spans="2:65" s="13" customFormat="1">
      <c r="B244" s="156"/>
      <c r="D244" s="150" t="s">
        <v>138</v>
      </c>
      <c r="E244" s="157" t="s">
        <v>19</v>
      </c>
      <c r="F244" s="158" t="s">
        <v>284</v>
      </c>
      <c r="H244" s="159">
        <v>359</v>
      </c>
      <c r="I244" s="160"/>
      <c r="L244" s="156"/>
      <c r="M244" s="161"/>
      <c r="T244" s="162"/>
      <c r="AT244" s="157" t="s">
        <v>138</v>
      </c>
      <c r="AU244" s="157" t="s">
        <v>80</v>
      </c>
      <c r="AV244" s="13" t="s">
        <v>80</v>
      </c>
      <c r="AW244" s="13" t="s">
        <v>33</v>
      </c>
      <c r="AX244" s="13" t="s">
        <v>78</v>
      </c>
      <c r="AY244" s="157" t="s">
        <v>127</v>
      </c>
    </row>
    <row r="245" spans="2:65" s="1" customFormat="1" ht="16.5" customHeight="1">
      <c r="B245" s="33"/>
      <c r="C245" s="177" t="s">
        <v>286</v>
      </c>
      <c r="D245" s="177" t="s">
        <v>273</v>
      </c>
      <c r="E245" s="178" t="s">
        <v>274</v>
      </c>
      <c r="F245" s="179" t="s">
        <v>275</v>
      </c>
      <c r="G245" s="180" t="s">
        <v>276</v>
      </c>
      <c r="H245" s="181">
        <v>7.18</v>
      </c>
      <c r="I245" s="182"/>
      <c r="J245" s="183">
        <f>ROUND(I245*H245,2)</f>
        <v>0</v>
      </c>
      <c r="K245" s="179" t="s">
        <v>133</v>
      </c>
      <c r="L245" s="184"/>
      <c r="M245" s="185" t="s">
        <v>19</v>
      </c>
      <c r="N245" s="186" t="s">
        <v>42</v>
      </c>
      <c r="P245" s="141">
        <f>O245*H245</f>
        <v>0</v>
      </c>
      <c r="Q245" s="141">
        <v>1E-3</v>
      </c>
      <c r="R245" s="141">
        <f>Q245*H245</f>
        <v>7.1799999999999998E-3</v>
      </c>
      <c r="S245" s="141">
        <v>0</v>
      </c>
      <c r="T245" s="142">
        <f>S245*H245</f>
        <v>0</v>
      </c>
      <c r="AR245" s="143" t="s">
        <v>183</v>
      </c>
      <c r="AT245" s="143" t="s">
        <v>273</v>
      </c>
      <c r="AU245" s="143" t="s">
        <v>80</v>
      </c>
      <c r="AY245" s="18" t="s">
        <v>127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78</v>
      </c>
      <c r="BK245" s="144">
        <f>ROUND(I245*H245,2)</f>
        <v>0</v>
      </c>
      <c r="BL245" s="18" t="s">
        <v>134</v>
      </c>
      <c r="BM245" s="143" t="s">
        <v>322</v>
      </c>
    </row>
    <row r="246" spans="2:65" s="13" customFormat="1">
      <c r="B246" s="156"/>
      <c r="D246" s="150" t="s">
        <v>138</v>
      </c>
      <c r="F246" s="158" t="s">
        <v>323</v>
      </c>
      <c r="H246" s="159">
        <v>7.18</v>
      </c>
      <c r="I246" s="160"/>
      <c r="L246" s="156"/>
      <c r="M246" s="161"/>
      <c r="T246" s="162"/>
      <c r="AT246" s="157" t="s">
        <v>138</v>
      </c>
      <c r="AU246" s="157" t="s">
        <v>80</v>
      </c>
      <c r="AV246" s="13" t="s">
        <v>80</v>
      </c>
      <c r="AW246" s="13" t="s">
        <v>4</v>
      </c>
      <c r="AX246" s="13" t="s">
        <v>78</v>
      </c>
      <c r="AY246" s="157" t="s">
        <v>127</v>
      </c>
    </row>
    <row r="247" spans="2:65" s="1" customFormat="1" ht="37.9" customHeight="1">
      <c r="B247" s="33"/>
      <c r="C247" s="132" t="s">
        <v>324</v>
      </c>
      <c r="D247" s="132" t="s">
        <v>129</v>
      </c>
      <c r="E247" s="133" t="s">
        <v>325</v>
      </c>
      <c r="F247" s="134" t="s">
        <v>326</v>
      </c>
      <c r="G247" s="135" t="s">
        <v>132</v>
      </c>
      <c r="H247" s="136">
        <v>359</v>
      </c>
      <c r="I247" s="137"/>
      <c r="J247" s="138">
        <f>ROUND(I247*H247,2)</f>
        <v>0</v>
      </c>
      <c r="K247" s="134" t="s">
        <v>133</v>
      </c>
      <c r="L247" s="33"/>
      <c r="M247" s="139" t="s">
        <v>19</v>
      </c>
      <c r="N247" s="140" t="s">
        <v>42</v>
      </c>
      <c r="P247" s="141">
        <f>O247*H247</f>
        <v>0</v>
      </c>
      <c r="Q247" s="141">
        <v>0</v>
      </c>
      <c r="R247" s="141">
        <f>Q247*H247</f>
        <v>0</v>
      </c>
      <c r="S247" s="141">
        <v>0</v>
      </c>
      <c r="T247" s="142">
        <f>S247*H247</f>
        <v>0</v>
      </c>
      <c r="AR247" s="143" t="s">
        <v>134</v>
      </c>
      <c r="AT247" s="143" t="s">
        <v>129</v>
      </c>
      <c r="AU247" s="143" t="s">
        <v>80</v>
      </c>
      <c r="AY247" s="18" t="s">
        <v>127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78</v>
      </c>
      <c r="BK247" s="144">
        <f>ROUND(I247*H247,2)</f>
        <v>0</v>
      </c>
      <c r="BL247" s="18" t="s">
        <v>134</v>
      </c>
      <c r="BM247" s="143" t="s">
        <v>327</v>
      </c>
    </row>
    <row r="248" spans="2:65" s="1" customFormat="1">
      <c r="B248" s="33"/>
      <c r="D248" s="145" t="s">
        <v>136</v>
      </c>
      <c r="F248" s="146" t="s">
        <v>328</v>
      </c>
      <c r="I248" s="147"/>
      <c r="L248" s="33"/>
      <c r="M248" s="148"/>
      <c r="T248" s="54"/>
      <c r="AT248" s="18" t="s">
        <v>136</v>
      </c>
      <c r="AU248" s="18" t="s">
        <v>80</v>
      </c>
    </row>
    <row r="249" spans="2:65" s="12" customFormat="1">
      <c r="B249" s="149"/>
      <c r="D249" s="150" t="s">
        <v>138</v>
      </c>
      <c r="E249" s="151" t="s">
        <v>19</v>
      </c>
      <c r="F249" s="152" t="s">
        <v>283</v>
      </c>
      <c r="H249" s="151" t="s">
        <v>19</v>
      </c>
      <c r="I249" s="153"/>
      <c r="L249" s="149"/>
      <c r="M249" s="154"/>
      <c r="T249" s="155"/>
      <c r="AT249" s="151" t="s">
        <v>138</v>
      </c>
      <c r="AU249" s="151" t="s">
        <v>80</v>
      </c>
      <c r="AV249" s="12" t="s">
        <v>78</v>
      </c>
      <c r="AW249" s="12" t="s">
        <v>33</v>
      </c>
      <c r="AX249" s="12" t="s">
        <v>71</v>
      </c>
      <c r="AY249" s="151" t="s">
        <v>127</v>
      </c>
    </row>
    <row r="250" spans="2:65" s="12" customFormat="1">
      <c r="B250" s="149"/>
      <c r="D250" s="150" t="s">
        <v>138</v>
      </c>
      <c r="E250" s="151" t="s">
        <v>19</v>
      </c>
      <c r="F250" s="152" t="s">
        <v>329</v>
      </c>
      <c r="H250" s="151" t="s">
        <v>19</v>
      </c>
      <c r="I250" s="153"/>
      <c r="L250" s="149"/>
      <c r="M250" s="154"/>
      <c r="T250" s="155"/>
      <c r="AT250" s="151" t="s">
        <v>138</v>
      </c>
      <c r="AU250" s="151" t="s">
        <v>80</v>
      </c>
      <c r="AV250" s="12" t="s">
        <v>78</v>
      </c>
      <c r="AW250" s="12" t="s">
        <v>33</v>
      </c>
      <c r="AX250" s="12" t="s">
        <v>71</v>
      </c>
      <c r="AY250" s="151" t="s">
        <v>127</v>
      </c>
    </row>
    <row r="251" spans="2:65" s="13" customFormat="1">
      <c r="B251" s="156"/>
      <c r="D251" s="150" t="s">
        <v>138</v>
      </c>
      <c r="E251" s="157" t="s">
        <v>19</v>
      </c>
      <c r="F251" s="158" t="s">
        <v>284</v>
      </c>
      <c r="H251" s="159">
        <v>359</v>
      </c>
      <c r="I251" s="160"/>
      <c r="L251" s="156"/>
      <c r="M251" s="161"/>
      <c r="T251" s="162"/>
      <c r="AT251" s="157" t="s">
        <v>138</v>
      </c>
      <c r="AU251" s="157" t="s">
        <v>80</v>
      </c>
      <c r="AV251" s="13" t="s">
        <v>80</v>
      </c>
      <c r="AW251" s="13" t="s">
        <v>33</v>
      </c>
      <c r="AX251" s="13" t="s">
        <v>78</v>
      </c>
      <c r="AY251" s="157" t="s">
        <v>127</v>
      </c>
    </row>
    <row r="252" spans="2:65" s="1" customFormat="1" ht="16.5" customHeight="1">
      <c r="B252" s="33"/>
      <c r="C252" s="177" t="s">
        <v>330</v>
      </c>
      <c r="D252" s="177" t="s">
        <v>273</v>
      </c>
      <c r="E252" s="178" t="s">
        <v>331</v>
      </c>
      <c r="F252" s="179" t="s">
        <v>332</v>
      </c>
      <c r="G252" s="180" t="s">
        <v>202</v>
      </c>
      <c r="H252" s="181">
        <v>18.309000000000001</v>
      </c>
      <c r="I252" s="182"/>
      <c r="J252" s="183">
        <f>ROUND(I252*H252,2)</f>
        <v>0</v>
      </c>
      <c r="K252" s="179" t="s">
        <v>133</v>
      </c>
      <c r="L252" s="184"/>
      <c r="M252" s="185" t="s">
        <v>19</v>
      </c>
      <c r="N252" s="186" t="s">
        <v>42</v>
      </c>
      <c r="P252" s="141">
        <f>O252*H252</f>
        <v>0</v>
      </c>
      <c r="Q252" s="141">
        <v>0.21</v>
      </c>
      <c r="R252" s="141">
        <f>Q252*H252</f>
        <v>3.8448899999999999</v>
      </c>
      <c r="S252" s="141">
        <v>0</v>
      </c>
      <c r="T252" s="142">
        <f>S252*H252</f>
        <v>0</v>
      </c>
      <c r="AR252" s="143" t="s">
        <v>183</v>
      </c>
      <c r="AT252" s="143" t="s">
        <v>273</v>
      </c>
      <c r="AU252" s="143" t="s">
        <v>80</v>
      </c>
      <c r="AY252" s="18" t="s">
        <v>127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8" t="s">
        <v>78</v>
      </c>
      <c r="BK252" s="144">
        <f>ROUND(I252*H252,2)</f>
        <v>0</v>
      </c>
      <c r="BL252" s="18" t="s">
        <v>134</v>
      </c>
      <c r="BM252" s="143" t="s">
        <v>333</v>
      </c>
    </row>
    <row r="253" spans="2:65" s="13" customFormat="1">
      <c r="B253" s="156"/>
      <c r="D253" s="150" t="s">
        <v>138</v>
      </c>
      <c r="F253" s="158" t="s">
        <v>334</v>
      </c>
      <c r="H253" s="159">
        <v>18.309000000000001</v>
      </c>
      <c r="I253" s="160"/>
      <c r="L253" s="156"/>
      <c r="M253" s="161"/>
      <c r="T253" s="162"/>
      <c r="AT253" s="157" t="s">
        <v>138</v>
      </c>
      <c r="AU253" s="157" t="s">
        <v>80</v>
      </c>
      <c r="AV253" s="13" t="s">
        <v>80</v>
      </c>
      <c r="AW253" s="13" t="s">
        <v>4</v>
      </c>
      <c r="AX253" s="13" t="s">
        <v>78</v>
      </c>
      <c r="AY253" s="157" t="s">
        <v>127</v>
      </c>
    </row>
    <row r="254" spans="2:65" s="1" customFormat="1" ht="33" customHeight="1">
      <c r="B254" s="33"/>
      <c r="C254" s="132" t="s">
        <v>335</v>
      </c>
      <c r="D254" s="132" t="s">
        <v>129</v>
      </c>
      <c r="E254" s="133" t="s">
        <v>336</v>
      </c>
      <c r="F254" s="134" t="s">
        <v>337</v>
      </c>
      <c r="G254" s="135" t="s">
        <v>132</v>
      </c>
      <c r="H254" s="136">
        <v>26</v>
      </c>
      <c r="I254" s="137"/>
      <c r="J254" s="138">
        <f>ROUND(I254*H254,2)</f>
        <v>0</v>
      </c>
      <c r="K254" s="134" t="s">
        <v>133</v>
      </c>
      <c r="L254" s="33"/>
      <c r="M254" s="139" t="s">
        <v>19</v>
      </c>
      <c r="N254" s="140" t="s">
        <v>42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134</v>
      </c>
      <c r="AT254" s="143" t="s">
        <v>129</v>
      </c>
      <c r="AU254" s="143" t="s">
        <v>80</v>
      </c>
      <c r="AY254" s="18" t="s">
        <v>127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78</v>
      </c>
      <c r="BK254" s="144">
        <f>ROUND(I254*H254,2)</f>
        <v>0</v>
      </c>
      <c r="BL254" s="18" t="s">
        <v>134</v>
      </c>
      <c r="BM254" s="143" t="s">
        <v>338</v>
      </c>
    </row>
    <row r="255" spans="2:65" s="1" customFormat="1">
      <c r="B255" s="33"/>
      <c r="D255" s="145" t="s">
        <v>136</v>
      </c>
      <c r="F255" s="146" t="s">
        <v>339</v>
      </c>
      <c r="I255" s="147"/>
      <c r="L255" s="33"/>
      <c r="M255" s="148"/>
      <c r="T255" s="54"/>
      <c r="AT255" s="18" t="s">
        <v>136</v>
      </c>
      <c r="AU255" s="18" t="s">
        <v>80</v>
      </c>
    </row>
    <row r="256" spans="2:65" s="12" customFormat="1">
      <c r="B256" s="149"/>
      <c r="D256" s="150" t="s">
        <v>138</v>
      </c>
      <c r="E256" s="151" t="s">
        <v>19</v>
      </c>
      <c r="F256" s="152" t="s">
        <v>285</v>
      </c>
      <c r="H256" s="151" t="s">
        <v>19</v>
      </c>
      <c r="I256" s="153"/>
      <c r="L256" s="149"/>
      <c r="M256" s="154"/>
      <c r="T256" s="155"/>
      <c r="AT256" s="151" t="s">
        <v>138</v>
      </c>
      <c r="AU256" s="151" t="s">
        <v>80</v>
      </c>
      <c r="AV256" s="12" t="s">
        <v>78</v>
      </c>
      <c r="AW256" s="12" t="s">
        <v>33</v>
      </c>
      <c r="AX256" s="12" t="s">
        <v>71</v>
      </c>
      <c r="AY256" s="151" t="s">
        <v>127</v>
      </c>
    </row>
    <row r="257" spans="2:65" s="12" customFormat="1">
      <c r="B257" s="149"/>
      <c r="D257" s="150" t="s">
        <v>138</v>
      </c>
      <c r="E257" s="151" t="s">
        <v>19</v>
      </c>
      <c r="F257" s="152" t="s">
        <v>340</v>
      </c>
      <c r="H257" s="151" t="s">
        <v>19</v>
      </c>
      <c r="I257" s="153"/>
      <c r="L257" s="149"/>
      <c r="M257" s="154"/>
      <c r="T257" s="155"/>
      <c r="AT257" s="151" t="s">
        <v>138</v>
      </c>
      <c r="AU257" s="151" t="s">
        <v>80</v>
      </c>
      <c r="AV257" s="12" t="s">
        <v>78</v>
      </c>
      <c r="AW257" s="12" t="s">
        <v>33</v>
      </c>
      <c r="AX257" s="12" t="s">
        <v>71</v>
      </c>
      <c r="AY257" s="151" t="s">
        <v>127</v>
      </c>
    </row>
    <row r="258" spans="2:65" s="13" customFormat="1">
      <c r="B258" s="156"/>
      <c r="D258" s="150" t="s">
        <v>138</v>
      </c>
      <c r="E258" s="157" t="s">
        <v>19</v>
      </c>
      <c r="F258" s="158" t="s">
        <v>286</v>
      </c>
      <c r="H258" s="159">
        <v>26</v>
      </c>
      <c r="I258" s="160"/>
      <c r="L258" s="156"/>
      <c r="M258" s="161"/>
      <c r="T258" s="162"/>
      <c r="AT258" s="157" t="s">
        <v>138</v>
      </c>
      <c r="AU258" s="157" t="s">
        <v>80</v>
      </c>
      <c r="AV258" s="13" t="s">
        <v>80</v>
      </c>
      <c r="AW258" s="13" t="s">
        <v>33</v>
      </c>
      <c r="AX258" s="13" t="s">
        <v>78</v>
      </c>
      <c r="AY258" s="157" t="s">
        <v>127</v>
      </c>
    </row>
    <row r="259" spans="2:65" s="1" customFormat="1" ht="16.5" customHeight="1">
      <c r="B259" s="33"/>
      <c r="C259" s="177" t="s">
        <v>341</v>
      </c>
      <c r="D259" s="177" t="s">
        <v>273</v>
      </c>
      <c r="E259" s="178" t="s">
        <v>342</v>
      </c>
      <c r="F259" s="179" t="s">
        <v>343</v>
      </c>
      <c r="G259" s="180" t="s">
        <v>202</v>
      </c>
      <c r="H259" s="181">
        <v>5.46</v>
      </c>
      <c r="I259" s="182"/>
      <c r="J259" s="183">
        <f>ROUND(I259*H259,2)</f>
        <v>0</v>
      </c>
      <c r="K259" s="179" t="s">
        <v>19</v>
      </c>
      <c r="L259" s="184"/>
      <c r="M259" s="185" t="s">
        <v>19</v>
      </c>
      <c r="N259" s="186" t="s">
        <v>42</v>
      </c>
      <c r="P259" s="141">
        <f>O259*H259</f>
        <v>0</v>
      </c>
      <c r="Q259" s="141">
        <v>0.22</v>
      </c>
      <c r="R259" s="141">
        <f>Q259*H259</f>
        <v>1.2012</v>
      </c>
      <c r="S259" s="141">
        <v>0</v>
      </c>
      <c r="T259" s="142">
        <f>S259*H259</f>
        <v>0</v>
      </c>
      <c r="AR259" s="143" t="s">
        <v>183</v>
      </c>
      <c r="AT259" s="143" t="s">
        <v>273</v>
      </c>
      <c r="AU259" s="143" t="s">
        <v>80</v>
      </c>
      <c r="AY259" s="18" t="s">
        <v>127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78</v>
      </c>
      <c r="BK259" s="144">
        <f>ROUND(I259*H259,2)</f>
        <v>0</v>
      </c>
      <c r="BL259" s="18" t="s">
        <v>134</v>
      </c>
      <c r="BM259" s="143" t="s">
        <v>344</v>
      </c>
    </row>
    <row r="260" spans="2:65" s="13" customFormat="1">
      <c r="B260" s="156"/>
      <c r="D260" s="150" t="s">
        <v>138</v>
      </c>
      <c r="E260" s="157" t="s">
        <v>19</v>
      </c>
      <c r="F260" s="158" t="s">
        <v>345</v>
      </c>
      <c r="H260" s="159">
        <v>5.46</v>
      </c>
      <c r="I260" s="160"/>
      <c r="L260" s="156"/>
      <c r="M260" s="161"/>
      <c r="T260" s="162"/>
      <c r="AT260" s="157" t="s">
        <v>138</v>
      </c>
      <c r="AU260" s="157" t="s">
        <v>80</v>
      </c>
      <c r="AV260" s="13" t="s">
        <v>80</v>
      </c>
      <c r="AW260" s="13" t="s">
        <v>33</v>
      </c>
      <c r="AX260" s="13" t="s">
        <v>78</v>
      </c>
      <c r="AY260" s="157" t="s">
        <v>127</v>
      </c>
    </row>
    <row r="261" spans="2:65" s="1" customFormat="1" ht="49.15" customHeight="1">
      <c r="B261" s="33"/>
      <c r="C261" s="132" t="s">
        <v>346</v>
      </c>
      <c r="D261" s="132" t="s">
        <v>129</v>
      </c>
      <c r="E261" s="133" t="s">
        <v>347</v>
      </c>
      <c r="F261" s="134" t="s">
        <v>348</v>
      </c>
      <c r="G261" s="135" t="s">
        <v>132</v>
      </c>
      <c r="H261" s="136">
        <v>359</v>
      </c>
      <c r="I261" s="137"/>
      <c r="J261" s="138">
        <f>ROUND(I261*H261,2)</f>
        <v>0</v>
      </c>
      <c r="K261" s="134" t="s">
        <v>133</v>
      </c>
      <c r="L261" s="33"/>
      <c r="M261" s="139" t="s">
        <v>19</v>
      </c>
      <c r="N261" s="140" t="s">
        <v>42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134</v>
      </c>
      <c r="AT261" s="143" t="s">
        <v>129</v>
      </c>
      <c r="AU261" s="143" t="s">
        <v>80</v>
      </c>
      <c r="AY261" s="18" t="s">
        <v>127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78</v>
      </c>
      <c r="BK261" s="144">
        <f>ROUND(I261*H261,2)</f>
        <v>0</v>
      </c>
      <c r="BL261" s="18" t="s">
        <v>134</v>
      </c>
      <c r="BM261" s="143" t="s">
        <v>349</v>
      </c>
    </row>
    <row r="262" spans="2:65" s="1" customFormat="1">
      <c r="B262" s="33"/>
      <c r="D262" s="145" t="s">
        <v>136</v>
      </c>
      <c r="F262" s="146" t="s">
        <v>350</v>
      </c>
      <c r="I262" s="147"/>
      <c r="L262" s="33"/>
      <c r="M262" s="148"/>
      <c r="T262" s="54"/>
      <c r="AT262" s="18" t="s">
        <v>136</v>
      </c>
      <c r="AU262" s="18" t="s">
        <v>80</v>
      </c>
    </row>
    <row r="263" spans="2:65" s="12" customFormat="1">
      <c r="B263" s="149"/>
      <c r="D263" s="150" t="s">
        <v>138</v>
      </c>
      <c r="E263" s="151" t="s">
        <v>19</v>
      </c>
      <c r="F263" s="152" t="s">
        <v>283</v>
      </c>
      <c r="H263" s="151" t="s">
        <v>19</v>
      </c>
      <c r="I263" s="153"/>
      <c r="L263" s="149"/>
      <c r="M263" s="154"/>
      <c r="T263" s="155"/>
      <c r="AT263" s="151" t="s">
        <v>138</v>
      </c>
      <c r="AU263" s="151" t="s">
        <v>80</v>
      </c>
      <c r="AV263" s="12" t="s">
        <v>78</v>
      </c>
      <c r="AW263" s="12" t="s">
        <v>33</v>
      </c>
      <c r="AX263" s="12" t="s">
        <v>71</v>
      </c>
      <c r="AY263" s="151" t="s">
        <v>127</v>
      </c>
    </row>
    <row r="264" spans="2:65" s="13" customFormat="1">
      <c r="B264" s="156"/>
      <c r="D264" s="150" t="s">
        <v>138</v>
      </c>
      <c r="E264" s="157" t="s">
        <v>19</v>
      </c>
      <c r="F264" s="158" t="s">
        <v>284</v>
      </c>
      <c r="H264" s="159">
        <v>359</v>
      </c>
      <c r="I264" s="160"/>
      <c r="L264" s="156"/>
      <c r="M264" s="161"/>
      <c r="T264" s="162"/>
      <c r="AT264" s="157" t="s">
        <v>138</v>
      </c>
      <c r="AU264" s="157" t="s">
        <v>80</v>
      </c>
      <c r="AV264" s="13" t="s">
        <v>80</v>
      </c>
      <c r="AW264" s="13" t="s">
        <v>33</v>
      </c>
      <c r="AX264" s="13" t="s">
        <v>78</v>
      </c>
      <c r="AY264" s="157" t="s">
        <v>127</v>
      </c>
    </row>
    <row r="265" spans="2:65" s="1" customFormat="1" ht="37.9" customHeight="1">
      <c r="B265" s="33"/>
      <c r="C265" s="132" t="s">
        <v>351</v>
      </c>
      <c r="D265" s="132" t="s">
        <v>129</v>
      </c>
      <c r="E265" s="133" t="s">
        <v>352</v>
      </c>
      <c r="F265" s="134" t="s">
        <v>353</v>
      </c>
      <c r="G265" s="135" t="s">
        <v>132</v>
      </c>
      <c r="H265" s="136">
        <v>26</v>
      </c>
      <c r="I265" s="137"/>
      <c r="J265" s="138">
        <f>ROUND(I265*H265,2)</f>
        <v>0</v>
      </c>
      <c r="K265" s="134" t="s">
        <v>133</v>
      </c>
      <c r="L265" s="33"/>
      <c r="M265" s="139" t="s">
        <v>19</v>
      </c>
      <c r="N265" s="140" t="s">
        <v>42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134</v>
      </c>
      <c r="AT265" s="143" t="s">
        <v>129</v>
      </c>
      <c r="AU265" s="143" t="s">
        <v>80</v>
      </c>
      <c r="AY265" s="18" t="s">
        <v>127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78</v>
      </c>
      <c r="BK265" s="144">
        <f>ROUND(I265*H265,2)</f>
        <v>0</v>
      </c>
      <c r="BL265" s="18" t="s">
        <v>134</v>
      </c>
      <c r="BM265" s="143" t="s">
        <v>354</v>
      </c>
    </row>
    <row r="266" spans="2:65" s="1" customFormat="1">
      <c r="B266" s="33"/>
      <c r="D266" s="145" t="s">
        <v>136</v>
      </c>
      <c r="F266" s="146" t="s">
        <v>355</v>
      </c>
      <c r="I266" s="147"/>
      <c r="L266" s="33"/>
      <c r="M266" s="148"/>
      <c r="T266" s="54"/>
      <c r="AT266" s="18" t="s">
        <v>136</v>
      </c>
      <c r="AU266" s="18" t="s">
        <v>80</v>
      </c>
    </row>
    <row r="267" spans="2:65" s="12" customFormat="1">
      <c r="B267" s="149"/>
      <c r="D267" s="150" t="s">
        <v>138</v>
      </c>
      <c r="E267" s="151" t="s">
        <v>19</v>
      </c>
      <c r="F267" s="152" t="s">
        <v>285</v>
      </c>
      <c r="H267" s="151" t="s">
        <v>19</v>
      </c>
      <c r="I267" s="153"/>
      <c r="L267" s="149"/>
      <c r="M267" s="154"/>
      <c r="T267" s="155"/>
      <c r="AT267" s="151" t="s">
        <v>138</v>
      </c>
      <c r="AU267" s="151" t="s">
        <v>80</v>
      </c>
      <c r="AV267" s="12" t="s">
        <v>78</v>
      </c>
      <c r="AW267" s="12" t="s">
        <v>33</v>
      </c>
      <c r="AX267" s="12" t="s">
        <v>71</v>
      </c>
      <c r="AY267" s="151" t="s">
        <v>127</v>
      </c>
    </row>
    <row r="268" spans="2:65" s="12" customFormat="1">
      <c r="B268" s="149"/>
      <c r="D268" s="150" t="s">
        <v>138</v>
      </c>
      <c r="E268" s="151" t="s">
        <v>19</v>
      </c>
      <c r="F268" s="152" t="s">
        <v>356</v>
      </c>
      <c r="H268" s="151" t="s">
        <v>19</v>
      </c>
      <c r="I268" s="153"/>
      <c r="L268" s="149"/>
      <c r="M268" s="154"/>
      <c r="T268" s="155"/>
      <c r="AT268" s="151" t="s">
        <v>138</v>
      </c>
      <c r="AU268" s="151" t="s">
        <v>80</v>
      </c>
      <c r="AV268" s="12" t="s">
        <v>78</v>
      </c>
      <c r="AW268" s="12" t="s">
        <v>33</v>
      </c>
      <c r="AX268" s="12" t="s">
        <v>71</v>
      </c>
      <c r="AY268" s="151" t="s">
        <v>127</v>
      </c>
    </row>
    <row r="269" spans="2:65" s="13" customFormat="1">
      <c r="B269" s="156"/>
      <c r="D269" s="150" t="s">
        <v>138</v>
      </c>
      <c r="E269" s="157" t="s">
        <v>19</v>
      </c>
      <c r="F269" s="158" t="s">
        <v>286</v>
      </c>
      <c r="H269" s="159">
        <v>26</v>
      </c>
      <c r="I269" s="160"/>
      <c r="L269" s="156"/>
      <c r="M269" s="161"/>
      <c r="T269" s="162"/>
      <c r="AT269" s="157" t="s">
        <v>138</v>
      </c>
      <c r="AU269" s="157" t="s">
        <v>80</v>
      </c>
      <c r="AV269" s="13" t="s">
        <v>80</v>
      </c>
      <c r="AW269" s="13" t="s">
        <v>33</v>
      </c>
      <c r="AX269" s="13" t="s">
        <v>78</v>
      </c>
      <c r="AY269" s="157" t="s">
        <v>127</v>
      </c>
    </row>
    <row r="270" spans="2:65" s="1" customFormat="1" ht="16.5" customHeight="1">
      <c r="B270" s="33"/>
      <c r="C270" s="177" t="s">
        <v>357</v>
      </c>
      <c r="D270" s="177" t="s">
        <v>273</v>
      </c>
      <c r="E270" s="178" t="s">
        <v>358</v>
      </c>
      <c r="F270" s="179" t="s">
        <v>359</v>
      </c>
      <c r="G270" s="180" t="s">
        <v>253</v>
      </c>
      <c r="H270" s="181">
        <v>3.25</v>
      </c>
      <c r="I270" s="182"/>
      <c r="J270" s="183">
        <f>ROUND(I270*H270,2)</f>
        <v>0</v>
      </c>
      <c r="K270" s="179" t="s">
        <v>133</v>
      </c>
      <c r="L270" s="184"/>
      <c r="M270" s="185" t="s">
        <v>19</v>
      </c>
      <c r="N270" s="186" t="s">
        <v>42</v>
      </c>
      <c r="P270" s="141">
        <f>O270*H270</f>
        <v>0</v>
      </c>
      <c r="Q270" s="141">
        <v>1</v>
      </c>
      <c r="R270" s="141">
        <f>Q270*H270</f>
        <v>3.25</v>
      </c>
      <c r="S270" s="141">
        <v>0</v>
      </c>
      <c r="T270" s="142">
        <f>S270*H270</f>
        <v>0</v>
      </c>
      <c r="AR270" s="143" t="s">
        <v>183</v>
      </c>
      <c r="AT270" s="143" t="s">
        <v>273</v>
      </c>
      <c r="AU270" s="143" t="s">
        <v>80</v>
      </c>
      <c r="AY270" s="18" t="s">
        <v>127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8" t="s">
        <v>78</v>
      </c>
      <c r="BK270" s="144">
        <f>ROUND(I270*H270,2)</f>
        <v>0</v>
      </c>
      <c r="BL270" s="18" t="s">
        <v>134</v>
      </c>
      <c r="BM270" s="143" t="s">
        <v>360</v>
      </c>
    </row>
    <row r="271" spans="2:65" s="13" customFormat="1">
      <c r="B271" s="156"/>
      <c r="D271" s="150" t="s">
        <v>138</v>
      </c>
      <c r="F271" s="158" t="s">
        <v>361</v>
      </c>
      <c r="H271" s="159">
        <v>3.25</v>
      </c>
      <c r="I271" s="160"/>
      <c r="L271" s="156"/>
      <c r="M271" s="161"/>
      <c r="T271" s="162"/>
      <c r="AT271" s="157" t="s">
        <v>138</v>
      </c>
      <c r="AU271" s="157" t="s">
        <v>80</v>
      </c>
      <c r="AV271" s="13" t="s">
        <v>80</v>
      </c>
      <c r="AW271" s="13" t="s">
        <v>4</v>
      </c>
      <c r="AX271" s="13" t="s">
        <v>78</v>
      </c>
      <c r="AY271" s="157" t="s">
        <v>127</v>
      </c>
    </row>
    <row r="272" spans="2:65" s="11" customFormat="1" ht="22.9" customHeight="1">
      <c r="B272" s="120"/>
      <c r="D272" s="121" t="s">
        <v>70</v>
      </c>
      <c r="E272" s="130" t="s">
        <v>162</v>
      </c>
      <c r="F272" s="130" t="s">
        <v>362</v>
      </c>
      <c r="I272" s="123"/>
      <c r="J272" s="131">
        <f>BK272</f>
        <v>0</v>
      </c>
      <c r="L272" s="120"/>
      <c r="M272" s="125"/>
      <c r="P272" s="126">
        <f>SUM(P273:P411)</f>
        <v>0</v>
      </c>
      <c r="R272" s="126">
        <f>SUM(R273:R411)</f>
        <v>151.34645910000003</v>
      </c>
      <c r="T272" s="127">
        <f>SUM(T273:T411)</f>
        <v>0</v>
      </c>
      <c r="AR272" s="121" t="s">
        <v>78</v>
      </c>
      <c r="AT272" s="128" t="s">
        <v>70</v>
      </c>
      <c r="AU272" s="128" t="s">
        <v>78</v>
      </c>
      <c r="AY272" s="121" t="s">
        <v>127</v>
      </c>
      <c r="BK272" s="129">
        <f>SUM(BK273:BK411)</f>
        <v>0</v>
      </c>
    </row>
    <row r="273" spans="2:65" s="1" customFormat="1" ht="62.65" customHeight="1">
      <c r="B273" s="33"/>
      <c r="C273" s="132" t="s">
        <v>148</v>
      </c>
      <c r="D273" s="132" t="s">
        <v>129</v>
      </c>
      <c r="E273" s="133" t="s">
        <v>363</v>
      </c>
      <c r="F273" s="134" t="s">
        <v>364</v>
      </c>
      <c r="G273" s="135" t="s">
        <v>132</v>
      </c>
      <c r="H273" s="136">
        <v>582</v>
      </c>
      <c r="I273" s="137"/>
      <c r="J273" s="138">
        <f>ROUND(I273*H273,2)</f>
        <v>0</v>
      </c>
      <c r="K273" s="134" t="s">
        <v>133</v>
      </c>
      <c r="L273" s="33"/>
      <c r="M273" s="139" t="s">
        <v>19</v>
      </c>
      <c r="N273" s="140" t="s">
        <v>42</v>
      </c>
      <c r="P273" s="141">
        <f>O273*H273</f>
        <v>0</v>
      </c>
      <c r="Q273" s="141">
        <v>0</v>
      </c>
      <c r="R273" s="141">
        <f>Q273*H273</f>
        <v>0</v>
      </c>
      <c r="S273" s="141">
        <v>0</v>
      </c>
      <c r="T273" s="142">
        <f>S273*H273</f>
        <v>0</v>
      </c>
      <c r="AR273" s="143" t="s">
        <v>134</v>
      </c>
      <c r="AT273" s="143" t="s">
        <v>129</v>
      </c>
      <c r="AU273" s="143" t="s">
        <v>80</v>
      </c>
      <c r="AY273" s="18" t="s">
        <v>127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78</v>
      </c>
      <c r="BK273" s="144">
        <f>ROUND(I273*H273,2)</f>
        <v>0</v>
      </c>
      <c r="BL273" s="18" t="s">
        <v>134</v>
      </c>
      <c r="BM273" s="143" t="s">
        <v>365</v>
      </c>
    </row>
    <row r="274" spans="2:65" s="1" customFormat="1">
      <c r="B274" s="33"/>
      <c r="D274" s="145" t="s">
        <v>136</v>
      </c>
      <c r="F274" s="146" t="s">
        <v>366</v>
      </c>
      <c r="I274" s="147"/>
      <c r="L274" s="33"/>
      <c r="M274" s="148"/>
      <c r="T274" s="54"/>
      <c r="AT274" s="18" t="s">
        <v>136</v>
      </c>
      <c r="AU274" s="18" t="s">
        <v>80</v>
      </c>
    </row>
    <row r="275" spans="2:65" s="12" customFormat="1">
      <c r="B275" s="149"/>
      <c r="D275" s="150" t="s">
        <v>138</v>
      </c>
      <c r="E275" s="151" t="s">
        <v>19</v>
      </c>
      <c r="F275" s="152" t="s">
        <v>292</v>
      </c>
      <c r="H275" s="151" t="s">
        <v>19</v>
      </c>
      <c r="I275" s="153"/>
      <c r="L275" s="149"/>
      <c r="M275" s="154"/>
      <c r="T275" s="155"/>
      <c r="AT275" s="151" t="s">
        <v>138</v>
      </c>
      <c r="AU275" s="151" t="s">
        <v>80</v>
      </c>
      <c r="AV275" s="12" t="s">
        <v>78</v>
      </c>
      <c r="AW275" s="12" t="s">
        <v>33</v>
      </c>
      <c r="AX275" s="12" t="s">
        <v>71</v>
      </c>
      <c r="AY275" s="151" t="s">
        <v>127</v>
      </c>
    </row>
    <row r="276" spans="2:65" s="12" customFormat="1" ht="22.5">
      <c r="B276" s="149"/>
      <c r="D276" s="150" t="s">
        <v>138</v>
      </c>
      <c r="E276" s="151" t="s">
        <v>19</v>
      </c>
      <c r="F276" s="152" t="s">
        <v>367</v>
      </c>
      <c r="H276" s="151" t="s">
        <v>19</v>
      </c>
      <c r="I276" s="153"/>
      <c r="L276" s="149"/>
      <c r="M276" s="154"/>
      <c r="T276" s="155"/>
      <c r="AT276" s="151" t="s">
        <v>138</v>
      </c>
      <c r="AU276" s="151" t="s">
        <v>80</v>
      </c>
      <c r="AV276" s="12" t="s">
        <v>78</v>
      </c>
      <c r="AW276" s="12" t="s">
        <v>33</v>
      </c>
      <c r="AX276" s="12" t="s">
        <v>71</v>
      </c>
      <c r="AY276" s="151" t="s">
        <v>127</v>
      </c>
    </row>
    <row r="277" spans="2:65" s="13" customFormat="1">
      <c r="B277" s="156"/>
      <c r="D277" s="150" t="s">
        <v>138</v>
      </c>
      <c r="E277" s="157" t="s">
        <v>19</v>
      </c>
      <c r="F277" s="158" t="s">
        <v>293</v>
      </c>
      <c r="H277" s="159">
        <v>582</v>
      </c>
      <c r="I277" s="160"/>
      <c r="L277" s="156"/>
      <c r="M277" s="161"/>
      <c r="T277" s="162"/>
      <c r="AT277" s="157" t="s">
        <v>138</v>
      </c>
      <c r="AU277" s="157" t="s">
        <v>80</v>
      </c>
      <c r="AV277" s="13" t="s">
        <v>80</v>
      </c>
      <c r="AW277" s="13" t="s">
        <v>33</v>
      </c>
      <c r="AX277" s="13" t="s">
        <v>78</v>
      </c>
      <c r="AY277" s="157" t="s">
        <v>127</v>
      </c>
    </row>
    <row r="278" spans="2:65" s="1" customFormat="1" ht="16.5" customHeight="1">
      <c r="B278" s="33"/>
      <c r="C278" s="177" t="s">
        <v>368</v>
      </c>
      <c r="D278" s="177" t="s">
        <v>273</v>
      </c>
      <c r="E278" s="178" t="s">
        <v>369</v>
      </c>
      <c r="F278" s="179" t="s">
        <v>370</v>
      </c>
      <c r="G278" s="180" t="s">
        <v>253</v>
      </c>
      <c r="H278" s="181">
        <v>26.19</v>
      </c>
      <c r="I278" s="182"/>
      <c r="J278" s="183">
        <f>ROUND(I278*H278,2)</f>
        <v>0</v>
      </c>
      <c r="K278" s="179" t="s">
        <v>133</v>
      </c>
      <c r="L278" s="184"/>
      <c r="M278" s="185" t="s">
        <v>19</v>
      </c>
      <c r="N278" s="186" t="s">
        <v>42</v>
      </c>
      <c r="P278" s="141">
        <f>O278*H278</f>
        <v>0</v>
      </c>
      <c r="Q278" s="141">
        <v>0</v>
      </c>
      <c r="R278" s="141">
        <f>Q278*H278</f>
        <v>0</v>
      </c>
      <c r="S278" s="141">
        <v>0</v>
      </c>
      <c r="T278" s="142">
        <f>S278*H278</f>
        <v>0</v>
      </c>
      <c r="AR278" s="143" t="s">
        <v>183</v>
      </c>
      <c r="AT278" s="143" t="s">
        <v>273</v>
      </c>
      <c r="AU278" s="143" t="s">
        <v>80</v>
      </c>
      <c r="AY278" s="18" t="s">
        <v>127</v>
      </c>
      <c r="BE278" s="144">
        <f>IF(N278="základní",J278,0)</f>
        <v>0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78</v>
      </c>
      <c r="BK278" s="144">
        <f>ROUND(I278*H278,2)</f>
        <v>0</v>
      </c>
      <c r="BL278" s="18" t="s">
        <v>134</v>
      </c>
      <c r="BM278" s="143" t="s">
        <v>371</v>
      </c>
    </row>
    <row r="279" spans="2:65" s="13" customFormat="1">
      <c r="B279" s="156"/>
      <c r="D279" s="150" t="s">
        <v>138</v>
      </c>
      <c r="F279" s="158" t="s">
        <v>372</v>
      </c>
      <c r="H279" s="159">
        <v>26.19</v>
      </c>
      <c r="I279" s="160"/>
      <c r="L279" s="156"/>
      <c r="M279" s="161"/>
      <c r="T279" s="162"/>
      <c r="AT279" s="157" t="s">
        <v>138</v>
      </c>
      <c r="AU279" s="157" t="s">
        <v>80</v>
      </c>
      <c r="AV279" s="13" t="s">
        <v>80</v>
      </c>
      <c r="AW279" s="13" t="s">
        <v>4</v>
      </c>
      <c r="AX279" s="13" t="s">
        <v>78</v>
      </c>
      <c r="AY279" s="157" t="s">
        <v>127</v>
      </c>
    </row>
    <row r="280" spans="2:65" s="1" customFormat="1" ht="33" customHeight="1">
      <c r="B280" s="33"/>
      <c r="C280" s="132" t="s">
        <v>373</v>
      </c>
      <c r="D280" s="132" t="s">
        <v>129</v>
      </c>
      <c r="E280" s="133" t="s">
        <v>374</v>
      </c>
      <c r="F280" s="134" t="s">
        <v>375</v>
      </c>
      <c r="G280" s="135" t="s">
        <v>132</v>
      </c>
      <c r="H280" s="136">
        <v>1589</v>
      </c>
      <c r="I280" s="137"/>
      <c r="J280" s="138">
        <f>ROUND(I280*H280,2)</f>
        <v>0</v>
      </c>
      <c r="K280" s="134" t="s">
        <v>133</v>
      </c>
      <c r="L280" s="33"/>
      <c r="M280" s="139" t="s">
        <v>19</v>
      </c>
      <c r="N280" s="140" t="s">
        <v>42</v>
      </c>
      <c r="P280" s="141">
        <f>O280*H280</f>
        <v>0</v>
      </c>
      <c r="Q280" s="141">
        <v>0</v>
      </c>
      <c r="R280" s="141">
        <f>Q280*H280</f>
        <v>0</v>
      </c>
      <c r="S280" s="141">
        <v>0</v>
      </c>
      <c r="T280" s="142">
        <f>S280*H280</f>
        <v>0</v>
      </c>
      <c r="AR280" s="143" t="s">
        <v>134</v>
      </c>
      <c r="AT280" s="143" t="s">
        <v>129</v>
      </c>
      <c r="AU280" s="143" t="s">
        <v>80</v>
      </c>
      <c r="AY280" s="18" t="s">
        <v>127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8" t="s">
        <v>78</v>
      </c>
      <c r="BK280" s="144">
        <f>ROUND(I280*H280,2)</f>
        <v>0</v>
      </c>
      <c r="BL280" s="18" t="s">
        <v>134</v>
      </c>
      <c r="BM280" s="143" t="s">
        <v>376</v>
      </c>
    </row>
    <row r="281" spans="2:65" s="1" customFormat="1">
      <c r="B281" s="33"/>
      <c r="D281" s="145" t="s">
        <v>136</v>
      </c>
      <c r="F281" s="146" t="s">
        <v>377</v>
      </c>
      <c r="I281" s="147"/>
      <c r="L281" s="33"/>
      <c r="M281" s="148"/>
      <c r="T281" s="54"/>
      <c r="AT281" s="18" t="s">
        <v>136</v>
      </c>
      <c r="AU281" s="18" t="s">
        <v>80</v>
      </c>
    </row>
    <row r="282" spans="2:65" s="12" customFormat="1">
      <c r="B282" s="149"/>
      <c r="D282" s="150" t="s">
        <v>138</v>
      </c>
      <c r="E282" s="151" t="s">
        <v>19</v>
      </c>
      <c r="F282" s="152" t="s">
        <v>294</v>
      </c>
      <c r="H282" s="151" t="s">
        <v>19</v>
      </c>
      <c r="I282" s="153"/>
      <c r="L282" s="149"/>
      <c r="M282" s="154"/>
      <c r="T282" s="155"/>
      <c r="AT282" s="151" t="s">
        <v>138</v>
      </c>
      <c r="AU282" s="151" t="s">
        <v>80</v>
      </c>
      <c r="AV282" s="12" t="s">
        <v>78</v>
      </c>
      <c r="AW282" s="12" t="s">
        <v>33</v>
      </c>
      <c r="AX282" s="12" t="s">
        <v>71</v>
      </c>
      <c r="AY282" s="151" t="s">
        <v>127</v>
      </c>
    </row>
    <row r="283" spans="2:65" s="12" customFormat="1">
      <c r="B283" s="149"/>
      <c r="D283" s="150" t="s">
        <v>138</v>
      </c>
      <c r="E283" s="151" t="s">
        <v>19</v>
      </c>
      <c r="F283" s="152" t="s">
        <v>378</v>
      </c>
      <c r="H283" s="151" t="s">
        <v>19</v>
      </c>
      <c r="I283" s="153"/>
      <c r="L283" s="149"/>
      <c r="M283" s="154"/>
      <c r="T283" s="155"/>
      <c r="AT283" s="151" t="s">
        <v>138</v>
      </c>
      <c r="AU283" s="151" t="s">
        <v>80</v>
      </c>
      <c r="AV283" s="12" t="s">
        <v>78</v>
      </c>
      <c r="AW283" s="12" t="s">
        <v>33</v>
      </c>
      <c r="AX283" s="12" t="s">
        <v>71</v>
      </c>
      <c r="AY283" s="151" t="s">
        <v>127</v>
      </c>
    </row>
    <row r="284" spans="2:65" s="13" customFormat="1">
      <c r="B284" s="156"/>
      <c r="D284" s="150" t="s">
        <v>138</v>
      </c>
      <c r="E284" s="157" t="s">
        <v>19</v>
      </c>
      <c r="F284" s="158" t="s">
        <v>379</v>
      </c>
      <c r="H284" s="159">
        <v>468</v>
      </c>
      <c r="I284" s="160"/>
      <c r="L284" s="156"/>
      <c r="M284" s="161"/>
      <c r="T284" s="162"/>
      <c r="AT284" s="157" t="s">
        <v>138</v>
      </c>
      <c r="AU284" s="157" t="s">
        <v>80</v>
      </c>
      <c r="AV284" s="13" t="s">
        <v>80</v>
      </c>
      <c r="AW284" s="13" t="s">
        <v>33</v>
      </c>
      <c r="AX284" s="13" t="s">
        <v>71</v>
      </c>
      <c r="AY284" s="157" t="s">
        <v>127</v>
      </c>
    </row>
    <row r="285" spans="2:65" s="12" customFormat="1">
      <c r="B285" s="149"/>
      <c r="D285" s="150" t="s">
        <v>138</v>
      </c>
      <c r="E285" s="151" t="s">
        <v>19</v>
      </c>
      <c r="F285" s="152" t="s">
        <v>380</v>
      </c>
      <c r="H285" s="151" t="s">
        <v>19</v>
      </c>
      <c r="I285" s="153"/>
      <c r="L285" s="149"/>
      <c r="M285" s="154"/>
      <c r="T285" s="155"/>
      <c r="AT285" s="151" t="s">
        <v>138</v>
      </c>
      <c r="AU285" s="151" t="s">
        <v>80</v>
      </c>
      <c r="AV285" s="12" t="s">
        <v>78</v>
      </c>
      <c r="AW285" s="12" t="s">
        <v>33</v>
      </c>
      <c r="AX285" s="12" t="s">
        <v>71</v>
      </c>
      <c r="AY285" s="151" t="s">
        <v>127</v>
      </c>
    </row>
    <row r="286" spans="2:65" s="13" customFormat="1">
      <c r="B286" s="156"/>
      <c r="D286" s="150" t="s">
        <v>138</v>
      </c>
      <c r="E286" s="157" t="s">
        <v>19</v>
      </c>
      <c r="F286" s="158" t="s">
        <v>295</v>
      </c>
      <c r="H286" s="159">
        <v>492</v>
      </c>
      <c r="I286" s="160"/>
      <c r="L286" s="156"/>
      <c r="M286" s="161"/>
      <c r="T286" s="162"/>
      <c r="AT286" s="157" t="s">
        <v>138</v>
      </c>
      <c r="AU286" s="157" t="s">
        <v>80</v>
      </c>
      <c r="AV286" s="13" t="s">
        <v>80</v>
      </c>
      <c r="AW286" s="13" t="s">
        <v>33</v>
      </c>
      <c r="AX286" s="13" t="s">
        <v>71</v>
      </c>
      <c r="AY286" s="157" t="s">
        <v>127</v>
      </c>
    </row>
    <row r="287" spans="2:65" s="15" customFormat="1">
      <c r="B287" s="170"/>
      <c r="D287" s="150" t="s">
        <v>138</v>
      </c>
      <c r="E287" s="171" t="s">
        <v>19</v>
      </c>
      <c r="F287" s="172" t="s">
        <v>229</v>
      </c>
      <c r="H287" s="173">
        <v>960</v>
      </c>
      <c r="I287" s="174"/>
      <c r="L287" s="170"/>
      <c r="M287" s="175"/>
      <c r="T287" s="176"/>
      <c r="AT287" s="171" t="s">
        <v>138</v>
      </c>
      <c r="AU287" s="171" t="s">
        <v>80</v>
      </c>
      <c r="AV287" s="15" t="s">
        <v>149</v>
      </c>
      <c r="AW287" s="15" t="s">
        <v>33</v>
      </c>
      <c r="AX287" s="15" t="s">
        <v>71</v>
      </c>
      <c r="AY287" s="171" t="s">
        <v>127</v>
      </c>
    </row>
    <row r="288" spans="2:65" s="12" customFormat="1">
      <c r="B288" s="149"/>
      <c r="D288" s="150" t="s">
        <v>138</v>
      </c>
      <c r="E288" s="151" t="s">
        <v>19</v>
      </c>
      <c r="F288" s="152" t="s">
        <v>297</v>
      </c>
      <c r="H288" s="151" t="s">
        <v>19</v>
      </c>
      <c r="I288" s="153"/>
      <c r="L288" s="149"/>
      <c r="M288" s="154"/>
      <c r="T288" s="155"/>
      <c r="AT288" s="151" t="s">
        <v>138</v>
      </c>
      <c r="AU288" s="151" t="s">
        <v>80</v>
      </c>
      <c r="AV288" s="12" t="s">
        <v>78</v>
      </c>
      <c r="AW288" s="12" t="s">
        <v>33</v>
      </c>
      <c r="AX288" s="12" t="s">
        <v>71</v>
      </c>
      <c r="AY288" s="151" t="s">
        <v>127</v>
      </c>
    </row>
    <row r="289" spans="2:65" s="12" customFormat="1">
      <c r="B289" s="149"/>
      <c r="D289" s="150" t="s">
        <v>138</v>
      </c>
      <c r="E289" s="151" t="s">
        <v>19</v>
      </c>
      <c r="F289" s="152" t="s">
        <v>380</v>
      </c>
      <c r="H289" s="151" t="s">
        <v>19</v>
      </c>
      <c r="I289" s="153"/>
      <c r="L289" s="149"/>
      <c r="M289" s="154"/>
      <c r="T289" s="155"/>
      <c r="AT289" s="151" t="s">
        <v>138</v>
      </c>
      <c r="AU289" s="151" t="s">
        <v>80</v>
      </c>
      <c r="AV289" s="12" t="s">
        <v>78</v>
      </c>
      <c r="AW289" s="12" t="s">
        <v>33</v>
      </c>
      <c r="AX289" s="12" t="s">
        <v>71</v>
      </c>
      <c r="AY289" s="151" t="s">
        <v>127</v>
      </c>
    </row>
    <row r="290" spans="2:65" s="13" customFormat="1">
      <c r="B290" s="156"/>
      <c r="D290" s="150" t="s">
        <v>138</v>
      </c>
      <c r="E290" s="157" t="s">
        <v>19</v>
      </c>
      <c r="F290" s="158" t="s">
        <v>298</v>
      </c>
      <c r="H290" s="159">
        <v>308</v>
      </c>
      <c r="I290" s="160"/>
      <c r="L290" s="156"/>
      <c r="M290" s="161"/>
      <c r="T290" s="162"/>
      <c r="AT290" s="157" t="s">
        <v>138</v>
      </c>
      <c r="AU290" s="157" t="s">
        <v>80</v>
      </c>
      <c r="AV290" s="13" t="s">
        <v>80</v>
      </c>
      <c r="AW290" s="13" t="s">
        <v>33</v>
      </c>
      <c r="AX290" s="13" t="s">
        <v>71</v>
      </c>
      <c r="AY290" s="157" t="s">
        <v>127</v>
      </c>
    </row>
    <row r="291" spans="2:65" s="15" customFormat="1">
      <c r="B291" s="170"/>
      <c r="D291" s="150" t="s">
        <v>138</v>
      </c>
      <c r="E291" s="171" t="s">
        <v>19</v>
      </c>
      <c r="F291" s="172" t="s">
        <v>229</v>
      </c>
      <c r="H291" s="173">
        <v>308</v>
      </c>
      <c r="I291" s="174"/>
      <c r="L291" s="170"/>
      <c r="M291" s="175"/>
      <c r="T291" s="176"/>
      <c r="AT291" s="171" t="s">
        <v>138</v>
      </c>
      <c r="AU291" s="171" t="s">
        <v>80</v>
      </c>
      <c r="AV291" s="15" t="s">
        <v>149</v>
      </c>
      <c r="AW291" s="15" t="s">
        <v>33</v>
      </c>
      <c r="AX291" s="15" t="s">
        <v>71</v>
      </c>
      <c r="AY291" s="171" t="s">
        <v>127</v>
      </c>
    </row>
    <row r="292" spans="2:65" s="12" customFormat="1">
      <c r="B292" s="149"/>
      <c r="D292" s="150" t="s">
        <v>138</v>
      </c>
      <c r="E292" s="151" t="s">
        <v>19</v>
      </c>
      <c r="F292" s="152" t="s">
        <v>270</v>
      </c>
      <c r="H292" s="151" t="s">
        <v>19</v>
      </c>
      <c r="I292" s="153"/>
      <c r="L292" s="149"/>
      <c r="M292" s="154"/>
      <c r="T292" s="155"/>
      <c r="AT292" s="151" t="s">
        <v>138</v>
      </c>
      <c r="AU292" s="151" t="s">
        <v>80</v>
      </c>
      <c r="AV292" s="12" t="s">
        <v>78</v>
      </c>
      <c r="AW292" s="12" t="s">
        <v>33</v>
      </c>
      <c r="AX292" s="12" t="s">
        <v>71</v>
      </c>
      <c r="AY292" s="151" t="s">
        <v>127</v>
      </c>
    </row>
    <row r="293" spans="2:65" s="12" customFormat="1">
      <c r="B293" s="149"/>
      <c r="D293" s="150" t="s">
        <v>138</v>
      </c>
      <c r="E293" s="151" t="s">
        <v>19</v>
      </c>
      <c r="F293" s="152" t="s">
        <v>380</v>
      </c>
      <c r="H293" s="151" t="s">
        <v>19</v>
      </c>
      <c r="I293" s="153"/>
      <c r="L293" s="149"/>
      <c r="M293" s="154"/>
      <c r="T293" s="155"/>
      <c r="AT293" s="151" t="s">
        <v>138</v>
      </c>
      <c r="AU293" s="151" t="s">
        <v>80</v>
      </c>
      <c r="AV293" s="12" t="s">
        <v>78</v>
      </c>
      <c r="AW293" s="12" t="s">
        <v>33</v>
      </c>
      <c r="AX293" s="12" t="s">
        <v>71</v>
      </c>
      <c r="AY293" s="151" t="s">
        <v>127</v>
      </c>
    </row>
    <row r="294" spans="2:65" s="13" customFormat="1">
      <c r="B294" s="156"/>
      <c r="D294" s="150" t="s">
        <v>138</v>
      </c>
      <c r="E294" s="157" t="s">
        <v>19</v>
      </c>
      <c r="F294" s="158" t="s">
        <v>190</v>
      </c>
      <c r="H294" s="159">
        <v>9</v>
      </c>
      <c r="I294" s="160"/>
      <c r="L294" s="156"/>
      <c r="M294" s="161"/>
      <c r="T294" s="162"/>
      <c r="AT294" s="157" t="s">
        <v>138</v>
      </c>
      <c r="AU294" s="157" t="s">
        <v>80</v>
      </c>
      <c r="AV294" s="13" t="s">
        <v>80</v>
      </c>
      <c r="AW294" s="13" t="s">
        <v>33</v>
      </c>
      <c r="AX294" s="13" t="s">
        <v>71</v>
      </c>
      <c r="AY294" s="157" t="s">
        <v>127</v>
      </c>
    </row>
    <row r="295" spans="2:65" s="15" customFormat="1">
      <c r="B295" s="170"/>
      <c r="D295" s="150" t="s">
        <v>138</v>
      </c>
      <c r="E295" s="171" t="s">
        <v>19</v>
      </c>
      <c r="F295" s="172" t="s">
        <v>229</v>
      </c>
      <c r="H295" s="173">
        <v>9</v>
      </c>
      <c r="I295" s="174"/>
      <c r="L295" s="170"/>
      <c r="M295" s="175"/>
      <c r="T295" s="176"/>
      <c r="AT295" s="171" t="s">
        <v>138</v>
      </c>
      <c r="AU295" s="171" t="s">
        <v>80</v>
      </c>
      <c r="AV295" s="15" t="s">
        <v>149</v>
      </c>
      <c r="AW295" s="15" t="s">
        <v>33</v>
      </c>
      <c r="AX295" s="15" t="s">
        <v>71</v>
      </c>
      <c r="AY295" s="171" t="s">
        <v>127</v>
      </c>
    </row>
    <row r="296" spans="2:65" s="12" customFormat="1">
      <c r="B296" s="149"/>
      <c r="D296" s="150" t="s">
        <v>138</v>
      </c>
      <c r="E296" s="151" t="s">
        <v>19</v>
      </c>
      <c r="F296" s="152" t="s">
        <v>300</v>
      </c>
      <c r="H296" s="151" t="s">
        <v>19</v>
      </c>
      <c r="I296" s="153"/>
      <c r="L296" s="149"/>
      <c r="M296" s="154"/>
      <c r="T296" s="155"/>
      <c r="AT296" s="151" t="s">
        <v>138</v>
      </c>
      <c r="AU296" s="151" t="s">
        <v>80</v>
      </c>
      <c r="AV296" s="12" t="s">
        <v>78</v>
      </c>
      <c r="AW296" s="12" t="s">
        <v>33</v>
      </c>
      <c r="AX296" s="12" t="s">
        <v>71</v>
      </c>
      <c r="AY296" s="151" t="s">
        <v>127</v>
      </c>
    </row>
    <row r="297" spans="2:65" s="12" customFormat="1">
      <c r="B297" s="149"/>
      <c r="D297" s="150" t="s">
        <v>138</v>
      </c>
      <c r="E297" s="151" t="s">
        <v>19</v>
      </c>
      <c r="F297" s="152" t="s">
        <v>378</v>
      </c>
      <c r="H297" s="151" t="s">
        <v>19</v>
      </c>
      <c r="I297" s="153"/>
      <c r="L297" s="149"/>
      <c r="M297" s="154"/>
      <c r="T297" s="155"/>
      <c r="AT297" s="151" t="s">
        <v>138</v>
      </c>
      <c r="AU297" s="151" t="s">
        <v>80</v>
      </c>
      <c r="AV297" s="12" t="s">
        <v>78</v>
      </c>
      <c r="AW297" s="12" t="s">
        <v>33</v>
      </c>
      <c r="AX297" s="12" t="s">
        <v>71</v>
      </c>
      <c r="AY297" s="151" t="s">
        <v>127</v>
      </c>
    </row>
    <row r="298" spans="2:65" s="13" customFormat="1">
      <c r="B298" s="156"/>
      <c r="D298" s="150" t="s">
        <v>138</v>
      </c>
      <c r="E298" s="157" t="s">
        <v>19</v>
      </c>
      <c r="F298" s="158" t="s">
        <v>381</v>
      </c>
      <c r="H298" s="159">
        <v>152</v>
      </c>
      <c r="I298" s="160"/>
      <c r="L298" s="156"/>
      <c r="M298" s="161"/>
      <c r="T298" s="162"/>
      <c r="AT298" s="157" t="s">
        <v>138</v>
      </c>
      <c r="AU298" s="157" t="s">
        <v>80</v>
      </c>
      <c r="AV298" s="13" t="s">
        <v>80</v>
      </c>
      <c r="AW298" s="13" t="s">
        <v>33</v>
      </c>
      <c r="AX298" s="13" t="s">
        <v>71</v>
      </c>
      <c r="AY298" s="157" t="s">
        <v>127</v>
      </c>
    </row>
    <row r="299" spans="2:65" s="12" customFormat="1">
      <c r="B299" s="149"/>
      <c r="D299" s="150" t="s">
        <v>138</v>
      </c>
      <c r="E299" s="151" t="s">
        <v>19</v>
      </c>
      <c r="F299" s="152" t="s">
        <v>380</v>
      </c>
      <c r="H299" s="151" t="s">
        <v>19</v>
      </c>
      <c r="I299" s="153"/>
      <c r="L299" s="149"/>
      <c r="M299" s="154"/>
      <c r="T299" s="155"/>
      <c r="AT299" s="151" t="s">
        <v>138</v>
      </c>
      <c r="AU299" s="151" t="s">
        <v>80</v>
      </c>
      <c r="AV299" s="12" t="s">
        <v>78</v>
      </c>
      <c r="AW299" s="12" t="s">
        <v>33</v>
      </c>
      <c r="AX299" s="12" t="s">
        <v>71</v>
      </c>
      <c r="AY299" s="151" t="s">
        <v>127</v>
      </c>
    </row>
    <row r="300" spans="2:65" s="13" customFormat="1">
      <c r="B300" s="156"/>
      <c r="D300" s="150" t="s">
        <v>138</v>
      </c>
      <c r="E300" s="157" t="s">
        <v>19</v>
      </c>
      <c r="F300" s="158" t="s">
        <v>301</v>
      </c>
      <c r="H300" s="159">
        <v>160</v>
      </c>
      <c r="I300" s="160"/>
      <c r="L300" s="156"/>
      <c r="M300" s="161"/>
      <c r="T300" s="162"/>
      <c r="AT300" s="157" t="s">
        <v>138</v>
      </c>
      <c r="AU300" s="157" t="s">
        <v>80</v>
      </c>
      <c r="AV300" s="13" t="s">
        <v>80</v>
      </c>
      <c r="AW300" s="13" t="s">
        <v>33</v>
      </c>
      <c r="AX300" s="13" t="s">
        <v>71</v>
      </c>
      <c r="AY300" s="157" t="s">
        <v>127</v>
      </c>
    </row>
    <row r="301" spans="2:65" s="15" customFormat="1">
      <c r="B301" s="170"/>
      <c r="D301" s="150" t="s">
        <v>138</v>
      </c>
      <c r="E301" s="171" t="s">
        <v>19</v>
      </c>
      <c r="F301" s="172" t="s">
        <v>229</v>
      </c>
      <c r="H301" s="173">
        <v>312</v>
      </c>
      <c r="I301" s="174"/>
      <c r="L301" s="170"/>
      <c r="M301" s="175"/>
      <c r="T301" s="176"/>
      <c r="AT301" s="171" t="s">
        <v>138</v>
      </c>
      <c r="AU301" s="171" t="s">
        <v>80</v>
      </c>
      <c r="AV301" s="15" t="s">
        <v>149</v>
      </c>
      <c r="AW301" s="15" t="s">
        <v>33</v>
      </c>
      <c r="AX301" s="15" t="s">
        <v>71</v>
      </c>
      <c r="AY301" s="171" t="s">
        <v>127</v>
      </c>
    </row>
    <row r="302" spans="2:65" s="14" customFormat="1">
      <c r="B302" s="163"/>
      <c r="D302" s="150" t="s">
        <v>138</v>
      </c>
      <c r="E302" s="164" t="s">
        <v>19</v>
      </c>
      <c r="F302" s="165" t="s">
        <v>222</v>
      </c>
      <c r="H302" s="166">
        <v>1589</v>
      </c>
      <c r="I302" s="167"/>
      <c r="L302" s="163"/>
      <c r="M302" s="168"/>
      <c r="T302" s="169"/>
      <c r="AT302" s="164" t="s">
        <v>138</v>
      </c>
      <c r="AU302" s="164" t="s">
        <v>80</v>
      </c>
      <c r="AV302" s="14" t="s">
        <v>134</v>
      </c>
      <c r="AW302" s="14" t="s">
        <v>33</v>
      </c>
      <c r="AX302" s="14" t="s">
        <v>78</v>
      </c>
      <c r="AY302" s="164" t="s">
        <v>127</v>
      </c>
    </row>
    <row r="303" spans="2:65" s="1" customFormat="1" ht="33" customHeight="1">
      <c r="B303" s="33"/>
      <c r="C303" s="132" t="s">
        <v>382</v>
      </c>
      <c r="D303" s="132" t="s">
        <v>129</v>
      </c>
      <c r="E303" s="133" t="s">
        <v>383</v>
      </c>
      <c r="F303" s="134" t="s">
        <v>384</v>
      </c>
      <c r="G303" s="135" t="s">
        <v>132</v>
      </c>
      <c r="H303" s="136">
        <v>5</v>
      </c>
      <c r="I303" s="137"/>
      <c r="J303" s="138">
        <f>ROUND(I303*H303,2)</f>
        <v>0</v>
      </c>
      <c r="K303" s="134" t="s">
        <v>133</v>
      </c>
      <c r="L303" s="33"/>
      <c r="M303" s="139" t="s">
        <v>19</v>
      </c>
      <c r="N303" s="140" t="s">
        <v>42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134</v>
      </c>
      <c r="AT303" s="143" t="s">
        <v>129</v>
      </c>
      <c r="AU303" s="143" t="s">
        <v>80</v>
      </c>
      <c r="AY303" s="18" t="s">
        <v>127</v>
      </c>
      <c r="BE303" s="144">
        <f>IF(N303="základní",J303,0)</f>
        <v>0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8" t="s">
        <v>78</v>
      </c>
      <c r="BK303" s="144">
        <f>ROUND(I303*H303,2)</f>
        <v>0</v>
      </c>
      <c r="BL303" s="18" t="s">
        <v>134</v>
      </c>
      <c r="BM303" s="143" t="s">
        <v>385</v>
      </c>
    </row>
    <row r="304" spans="2:65" s="1" customFormat="1">
      <c r="B304" s="33"/>
      <c r="D304" s="145" t="s">
        <v>136</v>
      </c>
      <c r="F304" s="146" t="s">
        <v>386</v>
      </c>
      <c r="I304" s="147"/>
      <c r="L304" s="33"/>
      <c r="M304" s="148"/>
      <c r="T304" s="54"/>
      <c r="AT304" s="18" t="s">
        <v>136</v>
      </c>
      <c r="AU304" s="18" t="s">
        <v>80</v>
      </c>
    </row>
    <row r="305" spans="2:65" s="12" customFormat="1">
      <c r="B305" s="149"/>
      <c r="D305" s="150" t="s">
        <v>138</v>
      </c>
      <c r="E305" s="151" t="s">
        <v>19</v>
      </c>
      <c r="F305" s="152" t="s">
        <v>387</v>
      </c>
      <c r="H305" s="151" t="s">
        <v>19</v>
      </c>
      <c r="I305" s="153"/>
      <c r="L305" s="149"/>
      <c r="M305" s="154"/>
      <c r="T305" s="155"/>
      <c r="AT305" s="151" t="s">
        <v>138</v>
      </c>
      <c r="AU305" s="151" t="s">
        <v>80</v>
      </c>
      <c r="AV305" s="12" t="s">
        <v>78</v>
      </c>
      <c r="AW305" s="12" t="s">
        <v>33</v>
      </c>
      <c r="AX305" s="12" t="s">
        <v>71</v>
      </c>
      <c r="AY305" s="151" t="s">
        <v>127</v>
      </c>
    </row>
    <row r="306" spans="2:65" s="12" customFormat="1" ht="22.5">
      <c r="B306" s="149"/>
      <c r="D306" s="150" t="s">
        <v>138</v>
      </c>
      <c r="E306" s="151" t="s">
        <v>19</v>
      </c>
      <c r="F306" s="152" t="s">
        <v>388</v>
      </c>
      <c r="H306" s="151" t="s">
        <v>19</v>
      </c>
      <c r="I306" s="153"/>
      <c r="L306" s="149"/>
      <c r="M306" s="154"/>
      <c r="T306" s="155"/>
      <c r="AT306" s="151" t="s">
        <v>138</v>
      </c>
      <c r="AU306" s="151" t="s">
        <v>80</v>
      </c>
      <c r="AV306" s="12" t="s">
        <v>78</v>
      </c>
      <c r="AW306" s="12" t="s">
        <v>33</v>
      </c>
      <c r="AX306" s="12" t="s">
        <v>71</v>
      </c>
      <c r="AY306" s="151" t="s">
        <v>127</v>
      </c>
    </row>
    <row r="307" spans="2:65" s="13" customFormat="1">
      <c r="B307" s="156"/>
      <c r="D307" s="150" t="s">
        <v>138</v>
      </c>
      <c r="E307" s="157" t="s">
        <v>19</v>
      </c>
      <c r="F307" s="158" t="s">
        <v>162</v>
      </c>
      <c r="H307" s="159">
        <v>5</v>
      </c>
      <c r="I307" s="160"/>
      <c r="L307" s="156"/>
      <c r="M307" s="161"/>
      <c r="T307" s="162"/>
      <c r="AT307" s="157" t="s">
        <v>138</v>
      </c>
      <c r="AU307" s="157" t="s">
        <v>80</v>
      </c>
      <c r="AV307" s="13" t="s">
        <v>80</v>
      </c>
      <c r="AW307" s="13" t="s">
        <v>33</v>
      </c>
      <c r="AX307" s="13" t="s">
        <v>78</v>
      </c>
      <c r="AY307" s="157" t="s">
        <v>127</v>
      </c>
    </row>
    <row r="308" spans="2:65" s="1" customFormat="1" ht="33" customHeight="1">
      <c r="B308" s="33"/>
      <c r="C308" s="132" t="s">
        <v>389</v>
      </c>
      <c r="D308" s="132" t="s">
        <v>129</v>
      </c>
      <c r="E308" s="133" t="s">
        <v>390</v>
      </c>
      <c r="F308" s="134" t="s">
        <v>391</v>
      </c>
      <c r="G308" s="135" t="s">
        <v>132</v>
      </c>
      <c r="H308" s="136">
        <v>34</v>
      </c>
      <c r="I308" s="137"/>
      <c r="J308" s="138">
        <f>ROUND(I308*H308,2)</f>
        <v>0</v>
      </c>
      <c r="K308" s="134" t="s">
        <v>133</v>
      </c>
      <c r="L308" s="33"/>
      <c r="M308" s="139" t="s">
        <v>19</v>
      </c>
      <c r="N308" s="140" t="s">
        <v>42</v>
      </c>
      <c r="P308" s="141">
        <f>O308*H308</f>
        <v>0</v>
      </c>
      <c r="Q308" s="141">
        <v>0</v>
      </c>
      <c r="R308" s="141">
        <f>Q308*H308</f>
        <v>0</v>
      </c>
      <c r="S308" s="141">
        <v>0</v>
      </c>
      <c r="T308" s="142">
        <f>S308*H308</f>
        <v>0</v>
      </c>
      <c r="AR308" s="143" t="s">
        <v>134</v>
      </c>
      <c r="AT308" s="143" t="s">
        <v>129</v>
      </c>
      <c r="AU308" s="143" t="s">
        <v>80</v>
      </c>
      <c r="AY308" s="18" t="s">
        <v>127</v>
      </c>
      <c r="BE308" s="144">
        <f>IF(N308="základní",J308,0)</f>
        <v>0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8" t="s">
        <v>78</v>
      </c>
      <c r="BK308" s="144">
        <f>ROUND(I308*H308,2)</f>
        <v>0</v>
      </c>
      <c r="BL308" s="18" t="s">
        <v>134</v>
      </c>
      <c r="BM308" s="143" t="s">
        <v>392</v>
      </c>
    </row>
    <row r="309" spans="2:65" s="1" customFormat="1">
      <c r="B309" s="33"/>
      <c r="D309" s="145" t="s">
        <v>136</v>
      </c>
      <c r="F309" s="146" t="s">
        <v>393</v>
      </c>
      <c r="I309" s="147"/>
      <c r="L309" s="33"/>
      <c r="M309" s="148"/>
      <c r="T309" s="54"/>
      <c r="AT309" s="18" t="s">
        <v>136</v>
      </c>
      <c r="AU309" s="18" t="s">
        <v>80</v>
      </c>
    </row>
    <row r="310" spans="2:65" s="12" customFormat="1">
      <c r="B310" s="149"/>
      <c r="D310" s="150" t="s">
        <v>138</v>
      </c>
      <c r="E310" s="151" t="s">
        <v>19</v>
      </c>
      <c r="F310" s="152" t="s">
        <v>299</v>
      </c>
      <c r="H310" s="151" t="s">
        <v>19</v>
      </c>
      <c r="I310" s="153"/>
      <c r="L310" s="149"/>
      <c r="M310" s="154"/>
      <c r="T310" s="155"/>
      <c r="AT310" s="151" t="s">
        <v>138</v>
      </c>
      <c r="AU310" s="151" t="s">
        <v>80</v>
      </c>
      <c r="AV310" s="12" t="s">
        <v>78</v>
      </c>
      <c r="AW310" s="12" t="s">
        <v>33</v>
      </c>
      <c r="AX310" s="12" t="s">
        <v>71</v>
      </c>
      <c r="AY310" s="151" t="s">
        <v>127</v>
      </c>
    </row>
    <row r="311" spans="2:65" s="12" customFormat="1">
      <c r="B311" s="149"/>
      <c r="D311" s="150" t="s">
        <v>138</v>
      </c>
      <c r="E311" s="151" t="s">
        <v>19</v>
      </c>
      <c r="F311" s="152" t="s">
        <v>394</v>
      </c>
      <c r="H311" s="151" t="s">
        <v>19</v>
      </c>
      <c r="I311" s="153"/>
      <c r="L311" s="149"/>
      <c r="M311" s="154"/>
      <c r="T311" s="155"/>
      <c r="AT311" s="151" t="s">
        <v>138</v>
      </c>
      <c r="AU311" s="151" t="s">
        <v>80</v>
      </c>
      <c r="AV311" s="12" t="s">
        <v>78</v>
      </c>
      <c r="AW311" s="12" t="s">
        <v>33</v>
      </c>
      <c r="AX311" s="12" t="s">
        <v>71</v>
      </c>
      <c r="AY311" s="151" t="s">
        <v>127</v>
      </c>
    </row>
    <row r="312" spans="2:65" s="13" customFormat="1">
      <c r="B312" s="156"/>
      <c r="D312" s="150" t="s">
        <v>138</v>
      </c>
      <c r="E312" s="157" t="s">
        <v>19</v>
      </c>
      <c r="F312" s="158" t="s">
        <v>148</v>
      </c>
      <c r="H312" s="159">
        <v>34</v>
      </c>
      <c r="I312" s="160"/>
      <c r="L312" s="156"/>
      <c r="M312" s="161"/>
      <c r="T312" s="162"/>
      <c r="AT312" s="157" t="s">
        <v>138</v>
      </c>
      <c r="AU312" s="157" t="s">
        <v>80</v>
      </c>
      <c r="AV312" s="13" t="s">
        <v>80</v>
      </c>
      <c r="AW312" s="13" t="s">
        <v>33</v>
      </c>
      <c r="AX312" s="13" t="s">
        <v>78</v>
      </c>
      <c r="AY312" s="157" t="s">
        <v>127</v>
      </c>
    </row>
    <row r="313" spans="2:65" s="1" customFormat="1" ht="49.15" customHeight="1">
      <c r="B313" s="33"/>
      <c r="C313" s="132" t="s">
        <v>395</v>
      </c>
      <c r="D313" s="132" t="s">
        <v>129</v>
      </c>
      <c r="E313" s="133" t="s">
        <v>396</v>
      </c>
      <c r="F313" s="134" t="s">
        <v>397</v>
      </c>
      <c r="G313" s="135" t="s">
        <v>132</v>
      </c>
      <c r="H313" s="136">
        <v>1050</v>
      </c>
      <c r="I313" s="137"/>
      <c r="J313" s="138">
        <f>ROUND(I313*H313,2)</f>
        <v>0</v>
      </c>
      <c r="K313" s="134" t="s">
        <v>133</v>
      </c>
      <c r="L313" s="33"/>
      <c r="M313" s="139" t="s">
        <v>19</v>
      </c>
      <c r="N313" s="140" t="s">
        <v>42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134</v>
      </c>
      <c r="AT313" s="143" t="s">
        <v>129</v>
      </c>
      <c r="AU313" s="143" t="s">
        <v>80</v>
      </c>
      <c r="AY313" s="18" t="s">
        <v>127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78</v>
      </c>
      <c r="BK313" s="144">
        <f>ROUND(I313*H313,2)</f>
        <v>0</v>
      </c>
      <c r="BL313" s="18" t="s">
        <v>134</v>
      </c>
      <c r="BM313" s="143" t="s">
        <v>398</v>
      </c>
    </row>
    <row r="314" spans="2:65" s="1" customFormat="1">
      <c r="B314" s="33"/>
      <c r="D314" s="145" t="s">
        <v>136</v>
      </c>
      <c r="F314" s="146" t="s">
        <v>399</v>
      </c>
      <c r="I314" s="147"/>
      <c r="L314" s="33"/>
      <c r="M314" s="148"/>
      <c r="T314" s="54"/>
      <c r="AT314" s="18" t="s">
        <v>136</v>
      </c>
      <c r="AU314" s="18" t="s">
        <v>80</v>
      </c>
    </row>
    <row r="315" spans="2:65" s="12" customFormat="1">
      <c r="B315" s="149"/>
      <c r="D315" s="150" t="s">
        <v>138</v>
      </c>
      <c r="E315" s="151" t="s">
        <v>19</v>
      </c>
      <c r="F315" s="152" t="s">
        <v>292</v>
      </c>
      <c r="H315" s="151" t="s">
        <v>19</v>
      </c>
      <c r="I315" s="153"/>
      <c r="L315" s="149"/>
      <c r="M315" s="154"/>
      <c r="T315" s="155"/>
      <c r="AT315" s="151" t="s">
        <v>138</v>
      </c>
      <c r="AU315" s="151" t="s">
        <v>80</v>
      </c>
      <c r="AV315" s="12" t="s">
        <v>78</v>
      </c>
      <c r="AW315" s="12" t="s">
        <v>33</v>
      </c>
      <c r="AX315" s="12" t="s">
        <v>71</v>
      </c>
      <c r="AY315" s="151" t="s">
        <v>127</v>
      </c>
    </row>
    <row r="316" spans="2:65" s="12" customFormat="1" ht="22.5">
      <c r="B316" s="149"/>
      <c r="D316" s="150" t="s">
        <v>138</v>
      </c>
      <c r="E316" s="151" t="s">
        <v>19</v>
      </c>
      <c r="F316" s="152" t="s">
        <v>400</v>
      </c>
      <c r="H316" s="151" t="s">
        <v>19</v>
      </c>
      <c r="I316" s="153"/>
      <c r="L316" s="149"/>
      <c r="M316" s="154"/>
      <c r="T316" s="155"/>
      <c r="AT316" s="151" t="s">
        <v>138</v>
      </c>
      <c r="AU316" s="151" t="s">
        <v>80</v>
      </c>
      <c r="AV316" s="12" t="s">
        <v>78</v>
      </c>
      <c r="AW316" s="12" t="s">
        <v>33</v>
      </c>
      <c r="AX316" s="12" t="s">
        <v>71</v>
      </c>
      <c r="AY316" s="151" t="s">
        <v>127</v>
      </c>
    </row>
    <row r="317" spans="2:65" s="13" customFormat="1">
      <c r="B317" s="156"/>
      <c r="D317" s="150" t="s">
        <v>138</v>
      </c>
      <c r="E317" s="157" t="s">
        <v>19</v>
      </c>
      <c r="F317" s="158" t="s">
        <v>293</v>
      </c>
      <c r="H317" s="159">
        <v>582</v>
      </c>
      <c r="I317" s="160"/>
      <c r="L317" s="156"/>
      <c r="M317" s="161"/>
      <c r="T317" s="162"/>
      <c r="AT317" s="157" t="s">
        <v>138</v>
      </c>
      <c r="AU317" s="157" t="s">
        <v>80</v>
      </c>
      <c r="AV317" s="13" t="s">
        <v>80</v>
      </c>
      <c r="AW317" s="13" t="s">
        <v>33</v>
      </c>
      <c r="AX317" s="13" t="s">
        <v>71</v>
      </c>
      <c r="AY317" s="157" t="s">
        <v>127</v>
      </c>
    </row>
    <row r="318" spans="2:65" s="12" customFormat="1">
      <c r="B318" s="149"/>
      <c r="D318" s="150" t="s">
        <v>138</v>
      </c>
      <c r="E318" s="151" t="s">
        <v>19</v>
      </c>
      <c r="F318" s="152" t="s">
        <v>294</v>
      </c>
      <c r="H318" s="151" t="s">
        <v>19</v>
      </c>
      <c r="I318" s="153"/>
      <c r="L318" s="149"/>
      <c r="M318" s="154"/>
      <c r="T318" s="155"/>
      <c r="AT318" s="151" t="s">
        <v>138</v>
      </c>
      <c r="AU318" s="151" t="s">
        <v>80</v>
      </c>
      <c r="AV318" s="12" t="s">
        <v>78</v>
      </c>
      <c r="AW318" s="12" t="s">
        <v>33</v>
      </c>
      <c r="AX318" s="12" t="s">
        <v>71</v>
      </c>
      <c r="AY318" s="151" t="s">
        <v>127</v>
      </c>
    </row>
    <row r="319" spans="2:65" s="12" customFormat="1" ht="22.5">
      <c r="B319" s="149"/>
      <c r="D319" s="150" t="s">
        <v>138</v>
      </c>
      <c r="E319" s="151" t="s">
        <v>19</v>
      </c>
      <c r="F319" s="152" t="s">
        <v>400</v>
      </c>
      <c r="H319" s="151" t="s">
        <v>19</v>
      </c>
      <c r="I319" s="153"/>
      <c r="L319" s="149"/>
      <c r="M319" s="154"/>
      <c r="T319" s="155"/>
      <c r="AT319" s="151" t="s">
        <v>138</v>
      </c>
      <c r="AU319" s="151" t="s">
        <v>80</v>
      </c>
      <c r="AV319" s="12" t="s">
        <v>78</v>
      </c>
      <c r="AW319" s="12" t="s">
        <v>33</v>
      </c>
      <c r="AX319" s="12" t="s">
        <v>71</v>
      </c>
      <c r="AY319" s="151" t="s">
        <v>127</v>
      </c>
    </row>
    <row r="320" spans="2:65" s="13" customFormat="1">
      <c r="B320" s="156"/>
      <c r="D320" s="150" t="s">
        <v>138</v>
      </c>
      <c r="E320" s="157" t="s">
        <v>19</v>
      </c>
      <c r="F320" s="158" t="s">
        <v>379</v>
      </c>
      <c r="H320" s="159">
        <v>468</v>
      </c>
      <c r="I320" s="160"/>
      <c r="L320" s="156"/>
      <c r="M320" s="161"/>
      <c r="T320" s="162"/>
      <c r="AT320" s="157" t="s">
        <v>138</v>
      </c>
      <c r="AU320" s="157" t="s">
        <v>80</v>
      </c>
      <c r="AV320" s="13" t="s">
        <v>80</v>
      </c>
      <c r="AW320" s="13" t="s">
        <v>33</v>
      </c>
      <c r="AX320" s="13" t="s">
        <v>71</v>
      </c>
      <c r="AY320" s="157" t="s">
        <v>127</v>
      </c>
    </row>
    <row r="321" spans="2:65" s="14" customFormat="1">
      <c r="B321" s="163"/>
      <c r="D321" s="150" t="s">
        <v>138</v>
      </c>
      <c r="E321" s="164" t="s">
        <v>19</v>
      </c>
      <c r="F321" s="165" t="s">
        <v>222</v>
      </c>
      <c r="H321" s="166">
        <v>1050</v>
      </c>
      <c r="I321" s="167"/>
      <c r="L321" s="163"/>
      <c r="M321" s="168"/>
      <c r="T321" s="169"/>
      <c r="AT321" s="164" t="s">
        <v>138</v>
      </c>
      <c r="AU321" s="164" t="s">
        <v>80</v>
      </c>
      <c r="AV321" s="14" t="s">
        <v>134</v>
      </c>
      <c r="AW321" s="14" t="s">
        <v>33</v>
      </c>
      <c r="AX321" s="14" t="s">
        <v>78</v>
      </c>
      <c r="AY321" s="164" t="s">
        <v>127</v>
      </c>
    </row>
    <row r="322" spans="2:65" s="1" customFormat="1" ht="66.75" customHeight="1">
      <c r="B322" s="33"/>
      <c r="C322" s="132" t="s">
        <v>401</v>
      </c>
      <c r="D322" s="132" t="s">
        <v>129</v>
      </c>
      <c r="E322" s="133" t="s">
        <v>402</v>
      </c>
      <c r="F322" s="134" t="s">
        <v>403</v>
      </c>
      <c r="G322" s="135" t="s">
        <v>132</v>
      </c>
      <c r="H322" s="136">
        <v>34</v>
      </c>
      <c r="I322" s="137"/>
      <c r="J322" s="138">
        <f>ROUND(I322*H322,2)</f>
        <v>0</v>
      </c>
      <c r="K322" s="134" t="s">
        <v>133</v>
      </c>
      <c r="L322" s="33"/>
      <c r="M322" s="139" t="s">
        <v>19</v>
      </c>
      <c r="N322" s="140" t="s">
        <v>42</v>
      </c>
      <c r="P322" s="141">
        <f>O322*H322</f>
        <v>0</v>
      </c>
      <c r="Q322" s="141">
        <v>5.9089999999999997E-2</v>
      </c>
      <c r="R322" s="141">
        <f>Q322*H322</f>
        <v>2.0090599999999998</v>
      </c>
      <c r="S322" s="141">
        <v>0</v>
      </c>
      <c r="T322" s="142">
        <f>S322*H322</f>
        <v>0</v>
      </c>
      <c r="AR322" s="143" t="s">
        <v>134</v>
      </c>
      <c r="AT322" s="143" t="s">
        <v>129</v>
      </c>
      <c r="AU322" s="143" t="s">
        <v>80</v>
      </c>
      <c r="AY322" s="18" t="s">
        <v>127</v>
      </c>
      <c r="BE322" s="144">
        <f>IF(N322="základní",J322,0)</f>
        <v>0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8" t="s">
        <v>78</v>
      </c>
      <c r="BK322" s="144">
        <f>ROUND(I322*H322,2)</f>
        <v>0</v>
      </c>
      <c r="BL322" s="18" t="s">
        <v>134</v>
      </c>
      <c r="BM322" s="143" t="s">
        <v>404</v>
      </c>
    </row>
    <row r="323" spans="2:65" s="1" customFormat="1">
      <c r="B323" s="33"/>
      <c r="D323" s="145" t="s">
        <v>136</v>
      </c>
      <c r="F323" s="146" t="s">
        <v>405</v>
      </c>
      <c r="I323" s="147"/>
      <c r="L323" s="33"/>
      <c r="M323" s="148"/>
      <c r="T323" s="54"/>
      <c r="AT323" s="18" t="s">
        <v>136</v>
      </c>
      <c r="AU323" s="18" t="s">
        <v>80</v>
      </c>
    </row>
    <row r="324" spans="2:65" s="12" customFormat="1" ht="33.75">
      <c r="B324" s="149"/>
      <c r="D324" s="150" t="s">
        <v>138</v>
      </c>
      <c r="E324" s="151" t="s">
        <v>19</v>
      </c>
      <c r="F324" s="152" t="s">
        <v>146</v>
      </c>
      <c r="H324" s="151" t="s">
        <v>19</v>
      </c>
      <c r="I324" s="153"/>
      <c r="L324" s="149"/>
      <c r="M324" s="154"/>
      <c r="T324" s="155"/>
      <c r="AT324" s="151" t="s">
        <v>138</v>
      </c>
      <c r="AU324" s="151" t="s">
        <v>80</v>
      </c>
      <c r="AV324" s="12" t="s">
        <v>78</v>
      </c>
      <c r="AW324" s="12" t="s">
        <v>33</v>
      </c>
      <c r="AX324" s="12" t="s">
        <v>71</v>
      </c>
      <c r="AY324" s="151" t="s">
        <v>127</v>
      </c>
    </row>
    <row r="325" spans="2:65" s="12" customFormat="1">
      <c r="B325" s="149"/>
      <c r="D325" s="150" t="s">
        <v>138</v>
      </c>
      <c r="E325" s="151" t="s">
        <v>19</v>
      </c>
      <c r="F325" s="152" t="s">
        <v>147</v>
      </c>
      <c r="H325" s="151" t="s">
        <v>19</v>
      </c>
      <c r="I325" s="153"/>
      <c r="L325" s="149"/>
      <c r="M325" s="154"/>
      <c r="T325" s="155"/>
      <c r="AT325" s="151" t="s">
        <v>138</v>
      </c>
      <c r="AU325" s="151" t="s">
        <v>80</v>
      </c>
      <c r="AV325" s="12" t="s">
        <v>78</v>
      </c>
      <c r="AW325" s="12" t="s">
        <v>33</v>
      </c>
      <c r="AX325" s="12" t="s">
        <v>71</v>
      </c>
      <c r="AY325" s="151" t="s">
        <v>127</v>
      </c>
    </row>
    <row r="326" spans="2:65" s="13" customFormat="1">
      <c r="B326" s="156"/>
      <c r="D326" s="150" t="s">
        <v>138</v>
      </c>
      <c r="E326" s="157" t="s">
        <v>19</v>
      </c>
      <c r="F326" s="158" t="s">
        <v>148</v>
      </c>
      <c r="H326" s="159">
        <v>34</v>
      </c>
      <c r="I326" s="160"/>
      <c r="L326" s="156"/>
      <c r="M326" s="161"/>
      <c r="T326" s="162"/>
      <c r="AT326" s="157" t="s">
        <v>138</v>
      </c>
      <c r="AU326" s="157" t="s">
        <v>80</v>
      </c>
      <c r="AV326" s="13" t="s">
        <v>80</v>
      </c>
      <c r="AW326" s="13" t="s">
        <v>33</v>
      </c>
      <c r="AX326" s="13" t="s">
        <v>78</v>
      </c>
      <c r="AY326" s="157" t="s">
        <v>127</v>
      </c>
    </row>
    <row r="327" spans="2:65" s="1" customFormat="1" ht="37.9" customHeight="1">
      <c r="B327" s="33"/>
      <c r="C327" s="132" t="s">
        <v>406</v>
      </c>
      <c r="D327" s="132" t="s">
        <v>129</v>
      </c>
      <c r="E327" s="133" t="s">
        <v>407</v>
      </c>
      <c r="F327" s="134" t="s">
        <v>408</v>
      </c>
      <c r="G327" s="135" t="s">
        <v>132</v>
      </c>
      <c r="H327" s="136">
        <v>45</v>
      </c>
      <c r="I327" s="137"/>
      <c r="J327" s="138">
        <f>ROUND(I327*H327,2)</f>
        <v>0</v>
      </c>
      <c r="K327" s="134" t="s">
        <v>133</v>
      </c>
      <c r="L327" s="33"/>
      <c r="M327" s="139" t="s">
        <v>19</v>
      </c>
      <c r="N327" s="140" t="s">
        <v>42</v>
      </c>
      <c r="P327" s="141">
        <f>O327*H327</f>
        <v>0</v>
      </c>
      <c r="Q327" s="141">
        <v>0.34499999999999997</v>
      </c>
      <c r="R327" s="141">
        <f>Q327*H327</f>
        <v>15.524999999999999</v>
      </c>
      <c r="S327" s="141">
        <v>0</v>
      </c>
      <c r="T327" s="142">
        <f>S327*H327</f>
        <v>0</v>
      </c>
      <c r="AR327" s="143" t="s">
        <v>134</v>
      </c>
      <c r="AT327" s="143" t="s">
        <v>129</v>
      </c>
      <c r="AU327" s="143" t="s">
        <v>80</v>
      </c>
      <c r="AY327" s="18" t="s">
        <v>127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78</v>
      </c>
      <c r="BK327" s="144">
        <f>ROUND(I327*H327,2)</f>
        <v>0</v>
      </c>
      <c r="BL327" s="18" t="s">
        <v>134</v>
      </c>
      <c r="BM327" s="143" t="s">
        <v>409</v>
      </c>
    </row>
    <row r="328" spans="2:65" s="1" customFormat="1">
      <c r="B328" s="33"/>
      <c r="D328" s="145" t="s">
        <v>136</v>
      </c>
      <c r="F328" s="146" t="s">
        <v>410</v>
      </c>
      <c r="I328" s="147"/>
      <c r="L328" s="33"/>
      <c r="M328" s="148"/>
      <c r="T328" s="54"/>
      <c r="AT328" s="18" t="s">
        <v>136</v>
      </c>
      <c r="AU328" s="18" t="s">
        <v>80</v>
      </c>
    </row>
    <row r="329" spans="2:65" s="12" customFormat="1">
      <c r="B329" s="149"/>
      <c r="D329" s="150" t="s">
        <v>138</v>
      </c>
      <c r="E329" s="151" t="s">
        <v>19</v>
      </c>
      <c r="F329" s="152" t="s">
        <v>387</v>
      </c>
      <c r="H329" s="151" t="s">
        <v>19</v>
      </c>
      <c r="I329" s="153"/>
      <c r="L329" s="149"/>
      <c r="M329" s="154"/>
      <c r="T329" s="155"/>
      <c r="AT329" s="151" t="s">
        <v>138</v>
      </c>
      <c r="AU329" s="151" t="s">
        <v>80</v>
      </c>
      <c r="AV329" s="12" t="s">
        <v>78</v>
      </c>
      <c r="AW329" s="12" t="s">
        <v>33</v>
      </c>
      <c r="AX329" s="12" t="s">
        <v>71</v>
      </c>
      <c r="AY329" s="151" t="s">
        <v>127</v>
      </c>
    </row>
    <row r="330" spans="2:65" s="12" customFormat="1" ht="22.5">
      <c r="B330" s="149"/>
      <c r="D330" s="150" t="s">
        <v>138</v>
      </c>
      <c r="E330" s="151" t="s">
        <v>19</v>
      </c>
      <c r="F330" s="152" t="s">
        <v>411</v>
      </c>
      <c r="H330" s="151" t="s">
        <v>19</v>
      </c>
      <c r="I330" s="153"/>
      <c r="L330" s="149"/>
      <c r="M330" s="154"/>
      <c r="T330" s="155"/>
      <c r="AT330" s="151" t="s">
        <v>138</v>
      </c>
      <c r="AU330" s="151" t="s">
        <v>80</v>
      </c>
      <c r="AV330" s="12" t="s">
        <v>78</v>
      </c>
      <c r="AW330" s="12" t="s">
        <v>33</v>
      </c>
      <c r="AX330" s="12" t="s">
        <v>71</v>
      </c>
      <c r="AY330" s="151" t="s">
        <v>127</v>
      </c>
    </row>
    <row r="331" spans="2:65" s="13" customFormat="1">
      <c r="B331" s="156"/>
      <c r="D331" s="150" t="s">
        <v>138</v>
      </c>
      <c r="E331" s="157" t="s">
        <v>19</v>
      </c>
      <c r="F331" s="158" t="s">
        <v>412</v>
      </c>
      <c r="H331" s="159">
        <v>45</v>
      </c>
      <c r="I331" s="160"/>
      <c r="L331" s="156"/>
      <c r="M331" s="161"/>
      <c r="T331" s="162"/>
      <c r="AT331" s="157" t="s">
        <v>138</v>
      </c>
      <c r="AU331" s="157" t="s">
        <v>80</v>
      </c>
      <c r="AV331" s="13" t="s">
        <v>80</v>
      </c>
      <c r="AW331" s="13" t="s">
        <v>33</v>
      </c>
      <c r="AX331" s="13" t="s">
        <v>78</v>
      </c>
      <c r="AY331" s="157" t="s">
        <v>127</v>
      </c>
    </row>
    <row r="332" spans="2:65" s="1" customFormat="1" ht="24.2" customHeight="1">
      <c r="B332" s="33"/>
      <c r="C332" s="132" t="s">
        <v>413</v>
      </c>
      <c r="D332" s="132" t="s">
        <v>129</v>
      </c>
      <c r="E332" s="133" t="s">
        <v>414</v>
      </c>
      <c r="F332" s="134" t="s">
        <v>415</v>
      </c>
      <c r="G332" s="135" t="s">
        <v>132</v>
      </c>
      <c r="H332" s="136">
        <v>1050</v>
      </c>
      <c r="I332" s="137"/>
      <c r="J332" s="138">
        <f>ROUND(I332*H332,2)</f>
        <v>0</v>
      </c>
      <c r="K332" s="134" t="s">
        <v>133</v>
      </c>
      <c r="L332" s="33"/>
      <c r="M332" s="139" t="s">
        <v>19</v>
      </c>
      <c r="N332" s="140" t="s">
        <v>42</v>
      </c>
      <c r="P332" s="141">
        <f>O332*H332</f>
        <v>0</v>
      </c>
      <c r="Q332" s="141">
        <v>0</v>
      </c>
      <c r="R332" s="141">
        <f>Q332*H332</f>
        <v>0</v>
      </c>
      <c r="S332" s="141">
        <v>0</v>
      </c>
      <c r="T332" s="142">
        <f>S332*H332</f>
        <v>0</v>
      </c>
      <c r="AR332" s="143" t="s">
        <v>134</v>
      </c>
      <c r="AT332" s="143" t="s">
        <v>129</v>
      </c>
      <c r="AU332" s="143" t="s">
        <v>80</v>
      </c>
      <c r="AY332" s="18" t="s">
        <v>127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8" t="s">
        <v>78</v>
      </c>
      <c r="BK332" s="144">
        <f>ROUND(I332*H332,2)</f>
        <v>0</v>
      </c>
      <c r="BL332" s="18" t="s">
        <v>134</v>
      </c>
      <c r="BM332" s="143" t="s">
        <v>416</v>
      </c>
    </row>
    <row r="333" spans="2:65" s="1" customFormat="1">
      <c r="B333" s="33"/>
      <c r="D333" s="145" t="s">
        <v>136</v>
      </c>
      <c r="F333" s="146" t="s">
        <v>417</v>
      </c>
      <c r="I333" s="147"/>
      <c r="L333" s="33"/>
      <c r="M333" s="148"/>
      <c r="T333" s="54"/>
      <c r="AT333" s="18" t="s">
        <v>136</v>
      </c>
      <c r="AU333" s="18" t="s">
        <v>80</v>
      </c>
    </row>
    <row r="334" spans="2:65" s="12" customFormat="1">
      <c r="B334" s="149"/>
      <c r="D334" s="150" t="s">
        <v>138</v>
      </c>
      <c r="E334" s="151" t="s">
        <v>19</v>
      </c>
      <c r="F334" s="152" t="s">
        <v>292</v>
      </c>
      <c r="H334" s="151" t="s">
        <v>19</v>
      </c>
      <c r="I334" s="153"/>
      <c r="L334" s="149"/>
      <c r="M334" s="154"/>
      <c r="T334" s="155"/>
      <c r="AT334" s="151" t="s">
        <v>138</v>
      </c>
      <c r="AU334" s="151" t="s">
        <v>80</v>
      </c>
      <c r="AV334" s="12" t="s">
        <v>78</v>
      </c>
      <c r="AW334" s="12" t="s">
        <v>33</v>
      </c>
      <c r="AX334" s="12" t="s">
        <v>71</v>
      </c>
      <c r="AY334" s="151" t="s">
        <v>127</v>
      </c>
    </row>
    <row r="335" spans="2:65" s="12" customFormat="1">
      <c r="B335" s="149"/>
      <c r="D335" s="150" t="s">
        <v>138</v>
      </c>
      <c r="E335" s="151" t="s">
        <v>19</v>
      </c>
      <c r="F335" s="152" t="s">
        <v>418</v>
      </c>
      <c r="H335" s="151" t="s">
        <v>19</v>
      </c>
      <c r="I335" s="153"/>
      <c r="L335" s="149"/>
      <c r="M335" s="154"/>
      <c r="T335" s="155"/>
      <c r="AT335" s="151" t="s">
        <v>138</v>
      </c>
      <c r="AU335" s="151" t="s">
        <v>80</v>
      </c>
      <c r="AV335" s="12" t="s">
        <v>78</v>
      </c>
      <c r="AW335" s="12" t="s">
        <v>33</v>
      </c>
      <c r="AX335" s="12" t="s">
        <v>71</v>
      </c>
      <c r="AY335" s="151" t="s">
        <v>127</v>
      </c>
    </row>
    <row r="336" spans="2:65" s="13" customFormat="1">
      <c r="B336" s="156"/>
      <c r="D336" s="150" t="s">
        <v>138</v>
      </c>
      <c r="E336" s="157" t="s">
        <v>19</v>
      </c>
      <c r="F336" s="158" t="s">
        <v>293</v>
      </c>
      <c r="H336" s="159">
        <v>582</v>
      </c>
      <c r="I336" s="160"/>
      <c r="L336" s="156"/>
      <c r="M336" s="161"/>
      <c r="T336" s="162"/>
      <c r="AT336" s="157" t="s">
        <v>138</v>
      </c>
      <c r="AU336" s="157" t="s">
        <v>80</v>
      </c>
      <c r="AV336" s="13" t="s">
        <v>80</v>
      </c>
      <c r="AW336" s="13" t="s">
        <v>33</v>
      </c>
      <c r="AX336" s="13" t="s">
        <v>71</v>
      </c>
      <c r="AY336" s="157" t="s">
        <v>127</v>
      </c>
    </row>
    <row r="337" spans="2:65" s="12" customFormat="1">
      <c r="B337" s="149"/>
      <c r="D337" s="150" t="s">
        <v>138</v>
      </c>
      <c r="E337" s="151" t="s">
        <v>19</v>
      </c>
      <c r="F337" s="152" t="s">
        <v>294</v>
      </c>
      <c r="H337" s="151" t="s">
        <v>19</v>
      </c>
      <c r="I337" s="153"/>
      <c r="L337" s="149"/>
      <c r="M337" s="154"/>
      <c r="T337" s="155"/>
      <c r="AT337" s="151" t="s">
        <v>138</v>
      </c>
      <c r="AU337" s="151" t="s">
        <v>80</v>
      </c>
      <c r="AV337" s="12" t="s">
        <v>78</v>
      </c>
      <c r="AW337" s="12" t="s">
        <v>33</v>
      </c>
      <c r="AX337" s="12" t="s">
        <v>71</v>
      </c>
      <c r="AY337" s="151" t="s">
        <v>127</v>
      </c>
    </row>
    <row r="338" spans="2:65" s="12" customFormat="1">
      <c r="B338" s="149"/>
      <c r="D338" s="150" t="s">
        <v>138</v>
      </c>
      <c r="E338" s="151" t="s">
        <v>19</v>
      </c>
      <c r="F338" s="152" t="s">
        <v>418</v>
      </c>
      <c r="H338" s="151" t="s">
        <v>19</v>
      </c>
      <c r="I338" s="153"/>
      <c r="L338" s="149"/>
      <c r="M338" s="154"/>
      <c r="T338" s="155"/>
      <c r="AT338" s="151" t="s">
        <v>138</v>
      </c>
      <c r="AU338" s="151" t="s">
        <v>80</v>
      </c>
      <c r="AV338" s="12" t="s">
        <v>78</v>
      </c>
      <c r="AW338" s="12" t="s">
        <v>33</v>
      </c>
      <c r="AX338" s="12" t="s">
        <v>71</v>
      </c>
      <c r="AY338" s="151" t="s">
        <v>127</v>
      </c>
    </row>
    <row r="339" spans="2:65" s="13" customFormat="1">
      <c r="B339" s="156"/>
      <c r="D339" s="150" t="s">
        <v>138</v>
      </c>
      <c r="E339" s="157" t="s">
        <v>19</v>
      </c>
      <c r="F339" s="158" t="s">
        <v>379</v>
      </c>
      <c r="H339" s="159">
        <v>468</v>
      </c>
      <c r="I339" s="160"/>
      <c r="L339" s="156"/>
      <c r="M339" s="161"/>
      <c r="T339" s="162"/>
      <c r="AT339" s="157" t="s">
        <v>138</v>
      </c>
      <c r="AU339" s="157" t="s">
        <v>80</v>
      </c>
      <c r="AV339" s="13" t="s">
        <v>80</v>
      </c>
      <c r="AW339" s="13" t="s">
        <v>33</v>
      </c>
      <c r="AX339" s="13" t="s">
        <v>71</v>
      </c>
      <c r="AY339" s="157" t="s">
        <v>127</v>
      </c>
    </row>
    <row r="340" spans="2:65" s="14" customFormat="1">
      <c r="B340" s="163"/>
      <c r="D340" s="150" t="s">
        <v>138</v>
      </c>
      <c r="E340" s="164" t="s">
        <v>19</v>
      </c>
      <c r="F340" s="165" t="s">
        <v>222</v>
      </c>
      <c r="H340" s="166">
        <v>1050</v>
      </c>
      <c r="I340" s="167"/>
      <c r="L340" s="163"/>
      <c r="M340" s="168"/>
      <c r="T340" s="169"/>
      <c r="AT340" s="164" t="s">
        <v>138</v>
      </c>
      <c r="AU340" s="164" t="s">
        <v>80</v>
      </c>
      <c r="AV340" s="14" t="s">
        <v>134</v>
      </c>
      <c r="AW340" s="14" t="s">
        <v>33</v>
      </c>
      <c r="AX340" s="14" t="s">
        <v>78</v>
      </c>
      <c r="AY340" s="164" t="s">
        <v>127</v>
      </c>
    </row>
    <row r="341" spans="2:65" s="1" customFormat="1" ht="24.2" customHeight="1">
      <c r="B341" s="33"/>
      <c r="C341" s="132" t="s">
        <v>419</v>
      </c>
      <c r="D341" s="132" t="s">
        <v>129</v>
      </c>
      <c r="E341" s="133" t="s">
        <v>420</v>
      </c>
      <c r="F341" s="134" t="s">
        <v>421</v>
      </c>
      <c r="G341" s="135" t="s">
        <v>132</v>
      </c>
      <c r="H341" s="136">
        <v>1050</v>
      </c>
      <c r="I341" s="137"/>
      <c r="J341" s="138">
        <f>ROUND(I341*H341,2)</f>
        <v>0</v>
      </c>
      <c r="K341" s="134" t="s">
        <v>133</v>
      </c>
      <c r="L341" s="33"/>
      <c r="M341" s="139" t="s">
        <v>19</v>
      </c>
      <c r="N341" s="140" t="s">
        <v>42</v>
      </c>
      <c r="P341" s="141">
        <f>O341*H341</f>
        <v>0</v>
      </c>
      <c r="Q341" s="141">
        <v>0</v>
      </c>
      <c r="R341" s="141">
        <f>Q341*H341</f>
        <v>0</v>
      </c>
      <c r="S341" s="141">
        <v>0</v>
      </c>
      <c r="T341" s="142">
        <f>S341*H341</f>
        <v>0</v>
      </c>
      <c r="AR341" s="143" t="s">
        <v>134</v>
      </c>
      <c r="AT341" s="143" t="s">
        <v>129</v>
      </c>
      <c r="AU341" s="143" t="s">
        <v>80</v>
      </c>
      <c r="AY341" s="18" t="s">
        <v>127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78</v>
      </c>
      <c r="BK341" s="144">
        <f>ROUND(I341*H341,2)</f>
        <v>0</v>
      </c>
      <c r="BL341" s="18" t="s">
        <v>134</v>
      </c>
      <c r="BM341" s="143" t="s">
        <v>422</v>
      </c>
    </row>
    <row r="342" spans="2:65" s="1" customFormat="1">
      <c r="B342" s="33"/>
      <c r="D342" s="145" t="s">
        <v>136</v>
      </c>
      <c r="F342" s="146" t="s">
        <v>423</v>
      </c>
      <c r="I342" s="147"/>
      <c r="L342" s="33"/>
      <c r="M342" s="148"/>
      <c r="T342" s="54"/>
      <c r="AT342" s="18" t="s">
        <v>136</v>
      </c>
      <c r="AU342" s="18" t="s">
        <v>80</v>
      </c>
    </row>
    <row r="343" spans="2:65" s="12" customFormat="1">
      <c r="B343" s="149"/>
      <c r="D343" s="150" t="s">
        <v>138</v>
      </c>
      <c r="E343" s="151" t="s">
        <v>19</v>
      </c>
      <c r="F343" s="152" t="s">
        <v>292</v>
      </c>
      <c r="H343" s="151" t="s">
        <v>19</v>
      </c>
      <c r="I343" s="153"/>
      <c r="L343" s="149"/>
      <c r="M343" s="154"/>
      <c r="T343" s="155"/>
      <c r="AT343" s="151" t="s">
        <v>138</v>
      </c>
      <c r="AU343" s="151" t="s">
        <v>80</v>
      </c>
      <c r="AV343" s="12" t="s">
        <v>78</v>
      </c>
      <c r="AW343" s="12" t="s">
        <v>33</v>
      </c>
      <c r="AX343" s="12" t="s">
        <v>71</v>
      </c>
      <c r="AY343" s="151" t="s">
        <v>127</v>
      </c>
    </row>
    <row r="344" spans="2:65" s="12" customFormat="1">
      <c r="B344" s="149"/>
      <c r="D344" s="150" t="s">
        <v>138</v>
      </c>
      <c r="E344" s="151" t="s">
        <v>19</v>
      </c>
      <c r="F344" s="152" t="s">
        <v>424</v>
      </c>
      <c r="H344" s="151" t="s">
        <v>19</v>
      </c>
      <c r="I344" s="153"/>
      <c r="L344" s="149"/>
      <c r="M344" s="154"/>
      <c r="T344" s="155"/>
      <c r="AT344" s="151" t="s">
        <v>138</v>
      </c>
      <c r="AU344" s="151" t="s">
        <v>80</v>
      </c>
      <c r="AV344" s="12" t="s">
        <v>78</v>
      </c>
      <c r="AW344" s="12" t="s">
        <v>33</v>
      </c>
      <c r="AX344" s="12" t="s">
        <v>71</v>
      </c>
      <c r="AY344" s="151" t="s">
        <v>127</v>
      </c>
    </row>
    <row r="345" spans="2:65" s="13" customFormat="1">
      <c r="B345" s="156"/>
      <c r="D345" s="150" t="s">
        <v>138</v>
      </c>
      <c r="E345" s="157" t="s">
        <v>19</v>
      </c>
      <c r="F345" s="158" t="s">
        <v>293</v>
      </c>
      <c r="H345" s="159">
        <v>582</v>
      </c>
      <c r="I345" s="160"/>
      <c r="L345" s="156"/>
      <c r="M345" s="161"/>
      <c r="T345" s="162"/>
      <c r="AT345" s="157" t="s">
        <v>138</v>
      </c>
      <c r="AU345" s="157" t="s">
        <v>80</v>
      </c>
      <c r="AV345" s="13" t="s">
        <v>80</v>
      </c>
      <c r="AW345" s="13" t="s">
        <v>33</v>
      </c>
      <c r="AX345" s="13" t="s">
        <v>71</v>
      </c>
      <c r="AY345" s="157" t="s">
        <v>127</v>
      </c>
    </row>
    <row r="346" spans="2:65" s="12" customFormat="1">
      <c r="B346" s="149"/>
      <c r="D346" s="150" t="s">
        <v>138</v>
      </c>
      <c r="E346" s="151" t="s">
        <v>19</v>
      </c>
      <c r="F346" s="152" t="s">
        <v>294</v>
      </c>
      <c r="H346" s="151" t="s">
        <v>19</v>
      </c>
      <c r="I346" s="153"/>
      <c r="L346" s="149"/>
      <c r="M346" s="154"/>
      <c r="T346" s="155"/>
      <c r="AT346" s="151" t="s">
        <v>138</v>
      </c>
      <c r="AU346" s="151" t="s">
        <v>80</v>
      </c>
      <c r="AV346" s="12" t="s">
        <v>78</v>
      </c>
      <c r="AW346" s="12" t="s">
        <v>33</v>
      </c>
      <c r="AX346" s="12" t="s">
        <v>71</v>
      </c>
      <c r="AY346" s="151" t="s">
        <v>127</v>
      </c>
    </row>
    <row r="347" spans="2:65" s="12" customFormat="1">
      <c r="B347" s="149"/>
      <c r="D347" s="150" t="s">
        <v>138</v>
      </c>
      <c r="E347" s="151" t="s">
        <v>19</v>
      </c>
      <c r="F347" s="152" t="s">
        <v>425</v>
      </c>
      <c r="H347" s="151" t="s">
        <v>19</v>
      </c>
      <c r="I347" s="153"/>
      <c r="L347" s="149"/>
      <c r="M347" s="154"/>
      <c r="T347" s="155"/>
      <c r="AT347" s="151" t="s">
        <v>138</v>
      </c>
      <c r="AU347" s="151" t="s">
        <v>80</v>
      </c>
      <c r="AV347" s="12" t="s">
        <v>78</v>
      </c>
      <c r="AW347" s="12" t="s">
        <v>33</v>
      </c>
      <c r="AX347" s="12" t="s">
        <v>71</v>
      </c>
      <c r="AY347" s="151" t="s">
        <v>127</v>
      </c>
    </row>
    <row r="348" spans="2:65" s="13" customFormat="1">
      <c r="B348" s="156"/>
      <c r="D348" s="150" t="s">
        <v>138</v>
      </c>
      <c r="E348" s="157" t="s">
        <v>19</v>
      </c>
      <c r="F348" s="158" t="s">
        <v>379</v>
      </c>
      <c r="H348" s="159">
        <v>468</v>
      </c>
      <c r="I348" s="160"/>
      <c r="L348" s="156"/>
      <c r="M348" s="161"/>
      <c r="T348" s="162"/>
      <c r="AT348" s="157" t="s">
        <v>138</v>
      </c>
      <c r="AU348" s="157" t="s">
        <v>80</v>
      </c>
      <c r="AV348" s="13" t="s">
        <v>80</v>
      </c>
      <c r="AW348" s="13" t="s">
        <v>33</v>
      </c>
      <c r="AX348" s="13" t="s">
        <v>71</v>
      </c>
      <c r="AY348" s="157" t="s">
        <v>127</v>
      </c>
    </row>
    <row r="349" spans="2:65" s="14" customFormat="1">
      <c r="B349" s="163"/>
      <c r="D349" s="150" t="s">
        <v>138</v>
      </c>
      <c r="E349" s="164" t="s">
        <v>19</v>
      </c>
      <c r="F349" s="165" t="s">
        <v>222</v>
      </c>
      <c r="H349" s="166">
        <v>1050</v>
      </c>
      <c r="I349" s="167"/>
      <c r="L349" s="163"/>
      <c r="M349" s="168"/>
      <c r="T349" s="169"/>
      <c r="AT349" s="164" t="s">
        <v>138</v>
      </c>
      <c r="AU349" s="164" t="s">
        <v>80</v>
      </c>
      <c r="AV349" s="14" t="s">
        <v>134</v>
      </c>
      <c r="AW349" s="14" t="s">
        <v>33</v>
      </c>
      <c r="AX349" s="14" t="s">
        <v>78</v>
      </c>
      <c r="AY349" s="164" t="s">
        <v>127</v>
      </c>
    </row>
    <row r="350" spans="2:65" s="1" customFormat="1" ht="49.15" customHeight="1">
      <c r="B350" s="33"/>
      <c r="C350" s="132" t="s">
        <v>426</v>
      </c>
      <c r="D350" s="132" t="s">
        <v>129</v>
      </c>
      <c r="E350" s="133" t="s">
        <v>427</v>
      </c>
      <c r="F350" s="134" t="s">
        <v>428</v>
      </c>
      <c r="G350" s="135" t="s">
        <v>132</v>
      </c>
      <c r="H350" s="136">
        <v>1050</v>
      </c>
      <c r="I350" s="137"/>
      <c r="J350" s="138">
        <f>ROUND(I350*H350,2)</f>
        <v>0</v>
      </c>
      <c r="K350" s="134" t="s">
        <v>133</v>
      </c>
      <c r="L350" s="33"/>
      <c r="M350" s="139" t="s">
        <v>19</v>
      </c>
      <c r="N350" s="140" t="s">
        <v>42</v>
      </c>
      <c r="P350" s="141">
        <f>O350*H350</f>
        <v>0</v>
      </c>
      <c r="Q350" s="141">
        <v>0</v>
      </c>
      <c r="R350" s="141">
        <f>Q350*H350</f>
        <v>0</v>
      </c>
      <c r="S350" s="141">
        <v>0</v>
      </c>
      <c r="T350" s="142">
        <f>S350*H350</f>
        <v>0</v>
      </c>
      <c r="AR350" s="143" t="s">
        <v>134</v>
      </c>
      <c r="AT350" s="143" t="s">
        <v>129</v>
      </c>
      <c r="AU350" s="143" t="s">
        <v>80</v>
      </c>
      <c r="AY350" s="18" t="s">
        <v>127</v>
      </c>
      <c r="BE350" s="144">
        <f>IF(N350="základní",J350,0)</f>
        <v>0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78</v>
      </c>
      <c r="BK350" s="144">
        <f>ROUND(I350*H350,2)</f>
        <v>0</v>
      </c>
      <c r="BL350" s="18" t="s">
        <v>134</v>
      </c>
      <c r="BM350" s="143" t="s">
        <v>429</v>
      </c>
    </row>
    <row r="351" spans="2:65" s="1" customFormat="1">
      <c r="B351" s="33"/>
      <c r="D351" s="145" t="s">
        <v>136</v>
      </c>
      <c r="F351" s="146" t="s">
        <v>430</v>
      </c>
      <c r="I351" s="147"/>
      <c r="L351" s="33"/>
      <c r="M351" s="148"/>
      <c r="T351" s="54"/>
      <c r="AT351" s="18" t="s">
        <v>136</v>
      </c>
      <c r="AU351" s="18" t="s">
        <v>80</v>
      </c>
    </row>
    <row r="352" spans="2:65" s="12" customFormat="1">
      <c r="B352" s="149"/>
      <c r="D352" s="150" t="s">
        <v>138</v>
      </c>
      <c r="E352" s="151" t="s">
        <v>19</v>
      </c>
      <c r="F352" s="152" t="s">
        <v>292</v>
      </c>
      <c r="H352" s="151" t="s">
        <v>19</v>
      </c>
      <c r="I352" s="153"/>
      <c r="L352" s="149"/>
      <c r="M352" s="154"/>
      <c r="T352" s="155"/>
      <c r="AT352" s="151" t="s">
        <v>138</v>
      </c>
      <c r="AU352" s="151" t="s">
        <v>80</v>
      </c>
      <c r="AV352" s="12" t="s">
        <v>78</v>
      </c>
      <c r="AW352" s="12" t="s">
        <v>33</v>
      </c>
      <c r="AX352" s="12" t="s">
        <v>71</v>
      </c>
      <c r="AY352" s="151" t="s">
        <v>127</v>
      </c>
    </row>
    <row r="353" spans="2:65" s="12" customFormat="1" ht="22.5">
      <c r="B353" s="149"/>
      <c r="D353" s="150" t="s">
        <v>138</v>
      </c>
      <c r="E353" s="151" t="s">
        <v>19</v>
      </c>
      <c r="F353" s="152" t="s">
        <v>431</v>
      </c>
      <c r="H353" s="151" t="s">
        <v>19</v>
      </c>
      <c r="I353" s="153"/>
      <c r="L353" s="149"/>
      <c r="M353" s="154"/>
      <c r="T353" s="155"/>
      <c r="AT353" s="151" t="s">
        <v>138</v>
      </c>
      <c r="AU353" s="151" t="s">
        <v>80</v>
      </c>
      <c r="AV353" s="12" t="s">
        <v>78</v>
      </c>
      <c r="AW353" s="12" t="s">
        <v>33</v>
      </c>
      <c r="AX353" s="12" t="s">
        <v>71</v>
      </c>
      <c r="AY353" s="151" t="s">
        <v>127</v>
      </c>
    </row>
    <row r="354" spans="2:65" s="13" customFormat="1">
      <c r="B354" s="156"/>
      <c r="D354" s="150" t="s">
        <v>138</v>
      </c>
      <c r="E354" s="157" t="s">
        <v>19</v>
      </c>
      <c r="F354" s="158" t="s">
        <v>293</v>
      </c>
      <c r="H354" s="159">
        <v>582</v>
      </c>
      <c r="I354" s="160"/>
      <c r="L354" s="156"/>
      <c r="M354" s="161"/>
      <c r="T354" s="162"/>
      <c r="AT354" s="157" t="s">
        <v>138</v>
      </c>
      <c r="AU354" s="157" t="s">
        <v>80</v>
      </c>
      <c r="AV354" s="13" t="s">
        <v>80</v>
      </c>
      <c r="AW354" s="13" t="s">
        <v>33</v>
      </c>
      <c r="AX354" s="13" t="s">
        <v>71</v>
      </c>
      <c r="AY354" s="157" t="s">
        <v>127</v>
      </c>
    </row>
    <row r="355" spans="2:65" s="12" customFormat="1">
      <c r="B355" s="149"/>
      <c r="D355" s="150" t="s">
        <v>138</v>
      </c>
      <c r="E355" s="151" t="s">
        <v>19</v>
      </c>
      <c r="F355" s="152" t="s">
        <v>294</v>
      </c>
      <c r="H355" s="151" t="s">
        <v>19</v>
      </c>
      <c r="I355" s="153"/>
      <c r="L355" s="149"/>
      <c r="M355" s="154"/>
      <c r="T355" s="155"/>
      <c r="AT355" s="151" t="s">
        <v>138</v>
      </c>
      <c r="AU355" s="151" t="s">
        <v>80</v>
      </c>
      <c r="AV355" s="12" t="s">
        <v>78</v>
      </c>
      <c r="AW355" s="12" t="s">
        <v>33</v>
      </c>
      <c r="AX355" s="12" t="s">
        <v>71</v>
      </c>
      <c r="AY355" s="151" t="s">
        <v>127</v>
      </c>
    </row>
    <row r="356" spans="2:65" s="12" customFormat="1" ht="22.5">
      <c r="B356" s="149"/>
      <c r="D356" s="150" t="s">
        <v>138</v>
      </c>
      <c r="E356" s="151" t="s">
        <v>19</v>
      </c>
      <c r="F356" s="152" t="s">
        <v>431</v>
      </c>
      <c r="H356" s="151" t="s">
        <v>19</v>
      </c>
      <c r="I356" s="153"/>
      <c r="L356" s="149"/>
      <c r="M356" s="154"/>
      <c r="T356" s="155"/>
      <c r="AT356" s="151" t="s">
        <v>138</v>
      </c>
      <c r="AU356" s="151" t="s">
        <v>80</v>
      </c>
      <c r="AV356" s="12" t="s">
        <v>78</v>
      </c>
      <c r="AW356" s="12" t="s">
        <v>33</v>
      </c>
      <c r="AX356" s="12" t="s">
        <v>71</v>
      </c>
      <c r="AY356" s="151" t="s">
        <v>127</v>
      </c>
    </row>
    <row r="357" spans="2:65" s="13" customFormat="1">
      <c r="B357" s="156"/>
      <c r="D357" s="150" t="s">
        <v>138</v>
      </c>
      <c r="E357" s="157" t="s">
        <v>19</v>
      </c>
      <c r="F357" s="158" t="s">
        <v>379</v>
      </c>
      <c r="H357" s="159">
        <v>468</v>
      </c>
      <c r="I357" s="160"/>
      <c r="L357" s="156"/>
      <c r="M357" s="161"/>
      <c r="T357" s="162"/>
      <c r="AT357" s="157" t="s">
        <v>138</v>
      </c>
      <c r="AU357" s="157" t="s">
        <v>80</v>
      </c>
      <c r="AV357" s="13" t="s">
        <v>80</v>
      </c>
      <c r="AW357" s="13" t="s">
        <v>33</v>
      </c>
      <c r="AX357" s="13" t="s">
        <v>71</v>
      </c>
      <c r="AY357" s="157" t="s">
        <v>127</v>
      </c>
    </row>
    <row r="358" spans="2:65" s="14" customFormat="1">
      <c r="B358" s="163"/>
      <c r="D358" s="150" t="s">
        <v>138</v>
      </c>
      <c r="E358" s="164" t="s">
        <v>19</v>
      </c>
      <c r="F358" s="165" t="s">
        <v>222</v>
      </c>
      <c r="H358" s="166">
        <v>1050</v>
      </c>
      <c r="I358" s="167"/>
      <c r="L358" s="163"/>
      <c r="M358" s="168"/>
      <c r="T358" s="169"/>
      <c r="AT358" s="164" t="s">
        <v>138</v>
      </c>
      <c r="AU358" s="164" t="s">
        <v>80</v>
      </c>
      <c r="AV358" s="14" t="s">
        <v>134</v>
      </c>
      <c r="AW358" s="14" t="s">
        <v>33</v>
      </c>
      <c r="AX358" s="14" t="s">
        <v>78</v>
      </c>
      <c r="AY358" s="164" t="s">
        <v>127</v>
      </c>
    </row>
    <row r="359" spans="2:65" s="1" customFormat="1" ht="55.5" customHeight="1">
      <c r="B359" s="33"/>
      <c r="C359" s="132" t="s">
        <v>412</v>
      </c>
      <c r="D359" s="132" t="s">
        <v>129</v>
      </c>
      <c r="E359" s="133" t="s">
        <v>432</v>
      </c>
      <c r="F359" s="134" t="s">
        <v>433</v>
      </c>
      <c r="G359" s="135" t="s">
        <v>132</v>
      </c>
      <c r="H359" s="136">
        <v>152</v>
      </c>
      <c r="I359" s="137"/>
      <c r="J359" s="138">
        <f>ROUND(I359*H359,2)</f>
        <v>0</v>
      </c>
      <c r="K359" s="134" t="s">
        <v>133</v>
      </c>
      <c r="L359" s="33"/>
      <c r="M359" s="139" t="s">
        <v>19</v>
      </c>
      <c r="N359" s="140" t="s">
        <v>42</v>
      </c>
      <c r="P359" s="141">
        <f>O359*H359</f>
        <v>0</v>
      </c>
      <c r="Q359" s="141">
        <v>0.1837</v>
      </c>
      <c r="R359" s="141">
        <f>Q359*H359</f>
        <v>27.9224</v>
      </c>
      <c r="S359" s="141">
        <v>0</v>
      </c>
      <c r="T359" s="142">
        <f>S359*H359</f>
        <v>0</v>
      </c>
      <c r="AR359" s="143" t="s">
        <v>134</v>
      </c>
      <c r="AT359" s="143" t="s">
        <v>129</v>
      </c>
      <c r="AU359" s="143" t="s">
        <v>80</v>
      </c>
      <c r="AY359" s="18" t="s">
        <v>127</v>
      </c>
      <c r="BE359" s="144">
        <f>IF(N359="základní",J359,0)</f>
        <v>0</v>
      </c>
      <c r="BF359" s="144">
        <f>IF(N359="snížená",J359,0)</f>
        <v>0</v>
      </c>
      <c r="BG359" s="144">
        <f>IF(N359="zákl. přenesená",J359,0)</f>
        <v>0</v>
      </c>
      <c r="BH359" s="144">
        <f>IF(N359="sníž. přenesená",J359,0)</f>
        <v>0</v>
      </c>
      <c r="BI359" s="144">
        <f>IF(N359="nulová",J359,0)</f>
        <v>0</v>
      </c>
      <c r="BJ359" s="18" t="s">
        <v>78</v>
      </c>
      <c r="BK359" s="144">
        <f>ROUND(I359*H359,2)</f>
        <v>0</v>
      </c>
      <c r="BL359" s="18" t="s">
        <v>134</v>
      </c>
      <c r="BM359" s="143" t="s">
        <v>434</v>
      </c>
    </row>
    <row r="360" spans="2:65" s="1" customFormat="1">
      <c r="B360" s="33"/>
      <c r="D360" s="145" t="s">
        <v>136</v>
      </c>
      <c r="F360" s="146" t="s">
        <v>435</v>
      </c>
      <c r="I360" s="147"/>
      <c r="L360" s="33"/>
      <c r="M360" s="148"/>
      <c r="T360" s="54"/>
      <c r="AT360" s="18" t="s">
        <v>136</v>
      </c>
      <c r="AU360" s="18" t="s">
        <v>80</v>
      </c>
    </row>
    <row r="361" spans="2:65" s="12" customFormat="1">
      <c r="B361" s="149"/>
      <c r="D361" s="150" t="s">
        <v>138</v>
      </c>
      <c r="E361" s="151" t="s">
        <v>19</v>
      </c>
      <c r="F361" s="152" t="s">
        <v>300</v>
      </c>
      <c r="H361" s="151" t="s">
        <v>19</v>
      </c>
      <c r="I361" s="153"/>
      <c r="L361" s="149"/>
      <c r="M361" s="154"/>
      <c r="T361" s="155"/>
      <c r="AT361" s="151" t="s">
        <v>138</v>
      </c>
      <c r="AU361" s="151" t="s">
        <v>80</v>
      </c>
      <c r="AV361" s="12" t="s">
        <v>78</v>
      </c>
      <c r="AW361" s="12" t="s">
        <v>33</v>
      </c>
      <c r="AX361" s="12" t="s">
        <v>71</v>
      </c>
      <c r="AY361" s="151" t="s">
        <v>127</v>
      </c>
    </row>
    <row r="362" spans="2:65" s="12" customFormat="1">
      <c r="B362" s="149"/>
      <c r="D362" s="150" t="s">
        <v>138</v>
      </c>
      <c r="E362" s="151" t="s">
        <v>19</v>
      </c>
      <c r="F362" s="152" t="s">
        <v>436</v>
      </c>
      <c r="H362" s="151" t="s">
        <v>19</v>
      </c>
      <c r="I362" s="153"/>
      <c r="L362" s="149"/>
      <c r="M362" s="154"/>
      <c r="T362" s="155"/>
      <c r="AT362" s="151" t="s">
        <v>138</v>
      </c>
      <c r="AU362" s="151" t="s">
        <v>80</v>
      </c>
      <c r="AV362" s="12" t="s">
        <v>78</v>
      </c>
      <c r="AW362" s="12" t="s">
        <v>33</v>
      </c>
      <c r="AX362" s="12" t="s">
        <v>71</v>
      </c>
      <c r="AY362" s="151" t="s">
        <v>127</v>
      </c>
    </row>
    <row r="363" spans="2:65" s="13" customFormat="1">
      <c r="B363" s="156"/>
      <c r="D363" s="150" t="s">
        <v>138</v>
      </c>
      <c r="E363" s="157" t="s">
        <v>19</v>
      </c>
      <c r="F363" s="158" t="s">
        <v>381</v>
      </c>
      <c r="H363" s="159">
        <v>152</v>
      </c>
      <c r="I363" s="160"/>
      <c r="L363" s="156"/>
      <c r="M363" s="161"/>
      <c r="T363" s="162"/>
      <c r="AT363" s="157" t="s">
        <v>138</v>
      </c>
      <c r="AU363" s="157" t="s">
        <v>80</v>
      </c>
      <c r="AV363" s="13" t="s">
        <v>80</v>
      </c>
      <c r="AW363" s="13" t="s">
        <v>33</v>
      </c>
      <c r="AX363" s="13" t="s">
        <v>78</v>
      </c>
      <c r="AY363" s="157" t="s">
        <v>127</v>
      </c>
    </row>
    <row r="364" spans="2:65" s="1" customFormat="1" ht="16.5" customHeight="1">
      <c r="B364" s="33"/>
      <c r="C364" s="177" t="s">
        <v>437</v>
      </c>
      <c r="D364" s="177" t="s">
        <v>273</v>
      </c>
      <c r="E364" s="178" t="s">
        <v>438</v>
      </c>
      <c r="F364" s="179" t="s">
        <v>439</v>
      </c>
      <c r="G364" s="180" t="s">
        <v>132</v>
      </c>
      <c r="H364" s="181">
        <v>155.04</v>
      </c>
      <c r="I364" s="182"/>
      <c r="J364" s="183">
        <f>ROUND(I364*H364,2)</f>
        <v>0</v>
      </c>
      <c r="K364" s="179" t="s">
        <v>133</v>
      </c>
      <c r="L364" s="184"/>
      <c r="M364" s="185" t="s">
        <v>19</v>
      </c>
      <c r="N364" s="186" t="s">
        <v>42</v>
      </c>
      <c r="P364" s="141">
        <f>O364*H364</f>
        <v>0</v>
      </c>
      <c r="Q364" s="141">
        <v>0.222</v>
      </c>
      <c r="R364" s="141">
        <f>Q364*H364</f>
        <v>34.418880000000001</v>
      </c>
      <c r="S364" s="141">
        <v>0</v>
      </c>
      <c r="T364" s="142">
        <f>S364*H364</f>
        <v>0</v>
      </c>
      <c r="AR364" s="143" t="s">
        <v>183</v>
      </c>
      <c r="AT364" s="143" t="s">
        <v>273</v>
      </c>
      <c r="AU364" s="143" t="s">
        <v>80</v>
      </c>
      <c r="AY364" s="18" t="s">
        <v>127</v>
      </c>
      <c r="BE364" s="144">
        <f>IF(N364="základní",J364,0)</f>
        <v>0</v>
      </c>
      <c r="BF364" s="144">
        <f>IF(N364="snížená",J364,0)</f>
        <v>0</v>
      </c>
      <c r="BG364" s="144">
        <f>IF(N364="zákl. přenesená",J364,0)</f>
        <v>0</v>
      </c>
      <c r="BH364" s="144">
        <f>IF(N364="sníž. přenesená",J364,0)</f>
        <v>0</v>
      </c>
      <c r="BI364" s="144">
        <f>IF(N364="nulová",J364,0)</f>
        <v>0</v>
      </c>
      <c r="BJ364" s="18" t="s">
        <v>78</v>
      </c>
      <c r="BK364" s="144">
        <f>ROUND(I364*H364,2)</f>
        <v>0</v>
      </c>
      <c r="BL364" s="18" t="s">
        <v>134</v>
      </c>
      <c r="BM364" s="143" t="s">
        <v>440</v>
      </c>
    </row>
    <row r="365" spans="2:65" s="13" customFormat="1">
      <c r="B365" s="156"/>
      <c r="D365" s="150" t="s">
        <v>138</v>
      </c>
      <c r="F365" s="158" t="s">
        <v>441</v>
      </c>
      <c r="H365" s="159">
        <v>155.04</v>
      </c>
      <c r="I365" s="160"/>
      <c r="L365" s="156"/>
      <c r="M365" s="161"/>
      <c r="T365" s="162"/>
      <c r="AT365" s="157" t="s">
        <v>138</v>
      </c>
      <c r="AU365" s="157" t="s">
        <v>80</v>
      </c>
      <c r="AV365" s="13" t="s">
        <v>80</v>
      </c>
      <c r="AW365" s="13" t="s">
        <v>4</v>
      </c>
      <c r="AX365" s="13" t="s">
        <v>78</v>
      </c>
      <c r="AY365" s="157" t="s">
        <v>127</v>
      </c>
    </row>
    <row r="366" spans="2:65" s="1" customFormat="1" ht="78" customHeight="1">
      <c r="B366" s="33"/>
      <c r="C366" s="132" t="s">
        <v>442</v>
      </c>
      <c r="D366" s="132" t="s">
        <v>129</v>
      </c>
      <c r="E366" s="133" t="s">
        <v>443</v>
      </c>
      <c r="F366" s="134" t="s">
        <v>444</v>
      </c>
      <c r="G366" s="135" t="s">
        <v>132</v>
      </c>
      <c r="H366" s="136">
        <v>257</v>
      </c>
      <c r="I366" s="137"/>
      <c r="J366" s="138">
        <f>ROUND(I366*H366,2)</f>
        <v>0</v>
      </c>
      <c r="K366" s="134" t="s">
        <v>133</v>
      </c>
      <c r="L366" s="33"/>
      <c r="M366" s="139" t="s">
        <v>19</v>
      </c>
      <c r="N366" s="140" t="s">
        <v>42</v>
      </c>
      <c r="P366" s="141">
        <f>O366*H366</f>
        <v>0</v>
      </c>
      <c r="Q366" s="141">
        <v>8.9219999999999994E-2</v>
      </c>
      <c r="R366" s="141">
        <f>Q366*H366</f>
        <v>22.929539999999999</v>
      </c>
      <c r="S366" s="141">
        <v>0</v>
      </c>
      <c r="T366" s="142">
        <f>S366*H366</f>
        <v>0</v>
      </c>
      <c r="AR366" s="143" t="s">
        <v>134</v>
      </c>
      <c r="AT366" s="143" t="s">
        <v>129</v>
      </c>
      <c r="AU366" s="143" t="s">
        <v>80</v>
      </c>
      <c r="AY366" s="18" t="s">
        <v>127</v>
      </c>
      <c r="BE366" s="144">
        <f>IF(N366="základní",J366,0)</f>
        <v>0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78</v>
      </c>
      <c r="BK366" s="144">
        <f>ROUND(I366*H366,2)</f>
        <v>0</v>
      </c>
      <c r="BL366" s="18" t="s">
        <v>134</v>
      </c>
      <c r="BM366" s="143" t="s">
        <v>445</v>
      </c>
    </row>
    <row r="367" spans="2:65" s="1" customFormat="1">
      <c r="B367" s="33"/>
      <c r="D367" s="145" t="s">
        <v>136</v>
      </c>
      <c r="F367" s="146" t="s">
        <v>446</v>
      </c>
      <c r="I367" s="147"/>
      <c r="L367" s="33"/>
      <c r="M367" s="148"/>
      <c r="T367" s="54"/>
      <c r="AT367" s="18" t="s">
        <v>136</v>
      </c>
      <c r="AU367" s="18" t="s">
        <v>80</v>
      </c>
    </row>
    <row r="368" spans="2:65" s="12" customFormat="1">
      <c r="B368" s="149"/>
      <c r="D368" s="150" t="s">
        <v>138</v>
      </c>
      <c r="E368" s="151" t="s">
        <v>19</v>
      </c>
      <c r="F368" s="152" t="s">
        <v>297</v>
      </c>
      <c r="H368" s="151" t="s">
        <v>19</v>
      </c>
      <c r="I368" s="153"/>
      <c r="L368" s="149"/>
      <c r="M368" s="154"/>
      <c r="T368" s="155"/>
      <c r="AT368" s="151" t="s">
        <v>138</v>
      </c>
      <c r="AU368" s="151" t="s">
        <v>80</v>
      </c>
      <c r="AV368" s="12" t="s">
        <v>78</v>
      </c>
      <c r="AW368" s="12" t="s">
        <v>33</v>
      </c>
      <c r="AX368" s="12" t="s">
        <v>71</v>
      </c>
      <c r="AY368" s="151" t="s">
        <v>127</v>
      </c>
    </row>
    <row r="369" spans="2:65" s="12" customFormat="1">
      <c r="B369" s="149"/>
      <c r="D369" s="150" t="s">
        <v>138</v>
      </c>
      <c r="E369" s="151" t="s">
        <v>19</v>
      </c>
      <c r="F369" s="152" t="s">
        <v>447</v>
      </c>
      <c r="H369" s="151" t="s">
        <v>19</v>
      </c>
      <c r="I369" s="153"/>
      <c r="L369" s="149"/>
      <c r="M369" s="154"/>
      <c r="T369" s="155"/>
      <c r="AT369" s="151" t="s">
        <v>138</v>
      </c>
      <c r="AU369" s="151" t="s">
        <v>80</v>
      </c>
      <c r="AV369" s="12" t="s">
        <v>78</v>
      </c>
      <c r="AW369" s="12" t="s">
        <v>33</v>
      </c>
      <c r="AX369" s="12" t="s">
        <v>71</v>
      </c>
      <c r="AY369" s="151" t="s">
        <v>127</v>
      </c>
    </row>
    <row r="370" spans="2:65" s="13" customFormat="1">
      <c r="B370" s="156"/>
      <c r="D370" s="150" t="s">
        <v>138</v>
      </c>
      <c r="E370" s="157" t="s">
        <v>19</v>
      </c>
      <c r="F370" s="158" t="s">
        <v>448</v>
      </c>
      <c r="H370" s="159">
        <v>257</v>
      </c>
      <c r="I370" s="160"/>
      <c r="L370" s="156"/>
      <c r="M370" s="161"/>
      <c r="T370" s="162"/>
      <c r="AT370" s="157" t="s">
        <v>138</v>
      </c>
      <c r="AU370" s="157" t="s">
        <v>80</v>
      </c>
      <c r="AV370" s="13" t="s">
        <v>80</v>
      </c>
      <c r="AW370" s="13" t="s">
        <v>33</v>
      </c>
      <c r="AX370" s="13" t="s">
        <v>78</v>
      </c>
      <c r="AY370" s="157" t="s">
        <v>127</v>
      </c>
    </row>
    <row r="371" spans="2:65" s="1" customFormat="1" ht="24.2" customHeight="1">
      <c r="B371" s="33"/>
      <c r="C371" s="177" t="s">
        <v>449</v>
      </c>
      <c r="D371" s="177" t="s">
        <v>273</v>
      </c>
      <c r="E371" s="178" t="s">
        <v>450</v>
      </c>
      <c r="F371" s="179" t="s">
        <v>451</v>
      </c>
      <c r="G371" s="180" t="s">
        <v>132</v>
      </c>
      <c r="H371" s="181">
        <v>235.62</v>
      </c>
      <c r="I371" s="182"/>
      <c r="J371" s="183">
        <f>ROUND(I371*H371,2)</f>
        <v>0</v>
      </c>
      <c r="K371" s="179" t="s">
        <v>133</v>
      </c>
      <c r="L371" s="184"/>
      <c r="M371" s="185" t="s">
        <v>19</v>
      </c>
      <c r="N371" s="186" t="s">
        <v>42</v>
      </c>
      <c r="P371" s="141">
        <f>O371*H371</f>
        <v>0</v>
      </c>
      <c r="Q371" s="141">
        <v>0.13200000000000001</v>
      </c>
      <c r="R371" s="141">
        <f>Q371*H371</f>
        <v>31.101840000000003</v>
      </c>
      <c r="S371" s="141">
        <v>0</v>
      </c>
      <c r="T371" s="142">
        <f>S371*H371</f>
        <v>0</v>
      </c>
      <c r="AR371" s="143" t="s">
        <v>183</v>
      </c>
      <c r="AT371" s="143" t="s">
        <v>273</v>
      </c>
      <c r="AU371" s="143" t="s">
        <v>80</v>
      </c>
      <c r="AY371" s="18" t="s">
        <v>127</v>
      </c>
      <c r="BE371" s="144">
        <f>IF(N371="základní",J371,0)</f>
        <v>0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8" t="s">
        <v>78</v>
      </c>
      <c r="BK371" s="144">
        <f>ROUND(I371*H371,2)</f>
        <v>0</v>
      </c>
      <c r="BL371" s="18" t="s">
        <v>134</v>
      </c>
      <c r="BM371" s="143" t="s">
        <v>452</v>
      </c>
    </row>
    <row r="372" spans="2:65" s="13" customFormat="1">
      <c r="B372" s="156"/>
      <c r="D372" s="150" t="s">
        <v>138</v>
      </c>
      <c r="E372" s="157" t="s">
        <v>19</v>
      </c>
      <c r="F372" s="158" t="s">
        <v>453</v>
      </c>
      <c r="H372" s="159">
        <v>235.62</v>
      </c>
      <c r="I372" s="160"/>
      <c r="L372" s="156"/>
      <c r="M372" s="161"/>
      <c r="T372" s="162"/>
      <c r="AT372" s="157" t="s">
        <v>138</v>
      </c>
      <c r="AU372" s="157" t="s">
        <v>80</v>
      </c>
      <c r="AV372" s="13" t="s">
        <v>80</v>
      </c>
      <c r="AW372" s="13" t="s">
        <v>33</v>
      </c>
      <c r="AX372" s="13" t="s">
        <v>78</v>
      </c>
      <c r="AY372" s="157" t="s">
        <v>127</v>
      </c>
    </row>
    <row r="373" spans="2:65" s="1" customFormat="1" ht="24.2" customHeight="1">
      <c r="B373" s="33"/>
      <c r="C373" s="177" t="s">
        <v>454</v>
      </c>
      <c r="D373" s="177" t="s">
        <v>273</v>
      </c>
      <c r="E373" s="178" t="s">
        <v>455</v>
      </c>
      <c r="F373" s="179" t="s">
        <v>456</v>
      </c>
      <c r="G373" s="180" t="s">
        <v>132</v>
      </c>
      <c r="H373" s="181">
        <v>26.78</v>
      </c>
      <c r="I373" s="182"/>
      <c r="J373" s="183">
        <f>ROUND(I373*H373,2)</f>
        <v>0</v>
      </c>
      <c r="K373" s="179" t="s">
        <v>133</v>
      </c>
      <c r="L373" s="184"/>
      <c r="M373" s="185" t="s">
        <v>19</v>
      </c>
      <c r="N373" s="186" t="s">
        <v>42</v>
      </c>
      <c r="P373" s="141">
        <f>O373*H373</f>
        <v>0</v>
      </c>
      <c r="Q373" s="141">
        <v>0.13100000000000001</v>
      </c>
      <c r="R373" s="141">
        <f>Q373*H373</f>
        <v>3.5081800000000003</v>
      </c>
      <c r="S373" s="141">
        <v>0</v>
      </c>
      <c r="T373" s="142">
        <f>S373*H373</f>
        <v>0</v>
      </c>
      <c r="AR373" s="143" t="s">
        <v>183</v>
      </c>
      <c r="AT373" s="143" t="s">
        <v>273</v>
      </c>
      <c r="AU373" s="143" t="s">
        <v>80</v>
      </c>
      <c r="AY373" s="18" t="s">
        <v>127</v>
      </c>
      <c r="BE373" s="144">
        <f>IF(N373="základní",J373,0)</f>
        <v>0</v>
      </c>
      <c r="BF373" s="144">
        <f>IF(N373="snížená",J373,0)</f>
        <v>0</v>
      </c>
      <c r="BG373" s="144">
        <f>IF(N373="zákl. přenesená",J373,0)</f>
        <v>0</v>
      </c>
      <c r="BH373" s="144">
        <f>IF(N373="sníž. přenesená",J373,0)</f>
        <v>0</v>
      </c>
      <c r="BI373" s="144">
        <f>IF(N373="nulová",J373,0)</f>
        <v>0</v>
      </c>
      <c r="BJ373" s="18" t="s">
        <v>78</v>
      </c>
      <c r="BK373" s="144">
        <f>ROUND(I373*H373,2)</f>
        <v>0</v>
      </c>
      <c r="BL373" s="18" t="s">
        <v>134</v>
      </c>
      <c r="BM373" s="143" t="s">
        <v>457</v>
      </c>
    </row>
    <row r="374" spans="2:65" s="12" customFormat="1">
      <c r="B374" s="149"/>
      <c r="D374" s="150" t="s">
        <v>138</v>
      </c>
      <c r="E374" s="151" t="s">
        <v>19</v>
      </c>
      <c r="F374" s="152" t="s">
        <v>458</v>
      </c>
      <c r="H374" s="151" t="s">
        <v>19</v>
      </c>
      <c r="I374" s="153"/>
      <c r="L374" s="149"/>
      <c r="M374" s="154"/>
      <c r="T374" s="155"/>
      <c r="AT374" s="151" t="s">
        <v>138</v>
      </c>
      <c r="AU374" s="151" t="s">
        <v>80</v>
      </c>
      <c r="AV374" s="12" t="s">
        <v>78</v>
      </c>
      <c r="AW374" s="12" t="s">
        <v>33</v>
      </c>
      <c r="AX374" s="12" t="s">
        <v>71</v>
      </c>
      <c r="AY374" s="151" t="s">
        <v>127</v>
      </c>
    </row>
    <row r="375" spans="2:65" s="12" customFormat="1">
      <c r="B375" s="149"/>
      <c r="D375" s="150" t="s">
        <v>138</v>
      </c>
      <c r="E375" s="151" t="s">
        <v>19</v>
      </c>
      <c r="F375" s="152" t="s">
        <v>459</v>
      </c>
      <c r="H375" s="151" t="s">
        <v>19</v>
      </c>
      <c r="I375" s="153"/>
      <c r="L375" s="149"/>
      <c r="M375" s="154"/>
      <c r="T375" s="155"/>
      <c r="AT375" s="151" t="s">
        <v>138</v>
      </c>
      <c r="AU375" s="151" t="s">
        <v>80</v>
      </c>
      <c r="AV375" s="12" t="s">
        <v>78</v>
      </c>
      <c r="AW375" s="12" t="s">
        <v>33</v>
      </c>
      <c r="AX375" s="12" t="s">
        <v>71</v>
      </c>
      <c r="AY375" s="151" t="s">
        <v>127</v>
      </c>
    </row>
    <row r="376" spans="2:65" s="13" customFormat="1">
      <c r="B376" s="156"/>
      <c r="D376" s="150" t="s">
        <v>138</v>
      </c>
      <c r="E376" s="157" t="s">
        <v>19</v>
      </c>
      <c r="F376" s="158" t="s">
        <v>460</v>
      </c>
      <c r="H376" s="159">
        <v>26.78</v>
      </c>
      <c r="I376" s="160"/>
      <c r="L376" s="156"/>
      <c r="M376" s="161"/>
      <c r="T376" s="162"/>
      <c r="AT376" s="157" t="s">
        <v>138</v>
      </c>
      <c r="AU376" s="157" t="s">
        <v>80</v>
      </c>
      <c r="AV376" s="13" t="s">
        <v>80</v>
      </c>
      <c r="AW376" s="13" t="s">
        <v>33</v>
      </c>
      <c r="AX376" s="13" t="s">
        <v>78</v>
      </c>
      <c r="AY376" s="157" t="s">
        <v>127</v>
      </c>
    </row>
    <row r="377" spans="2:65" s="1" customFormat="1" ht="90" customHeight="1">
      <c r="B377" s="33"/>
      <c r="C377" s="132" t="s">
        <v>461</v>
      </c>
      <c r="D377" s="132" t="s">
        <v>129</v>
      </c>
      <c r="E377" s="133" t="s">
        <v>462</v>
      </c>
      <c r="F377" s="134" t="s">
        <v>463</v>
      </c>
      <c r="G377" s="135" t="s">
        <v>132</v>
      </c>
      <c r="H377" s="136">
        <v>257</v>
      </c>
      <c r="I377" s="137"/>
      <c r="J377" s="138">
        <f>ROUND(I377*H377,2)</f>
        <v>0</v>
      </c>
      <c r="K377" s="134" t="s">
        <v>133</v>
      </c>
      <c r="L377" s="33"/>
      <c r="M377" s="139" t="s">
        <v>19</v>
      </c>
      <c r="N377" s="140" t="s">
        <v>42</v>
      </c>
      <c r="P377" s="141">
        <f>O377*H377</f>
        <v>0</v>
      </c>
      <c r="Q377" s="141">
        <v>0</v>
      </c>
      <c r="R377" s="141">
        <f>Q377*H377</f>
        <v>0</v>
      </c>
      <c r="S377" s="141">
        <v>0</v>
      </c>
      <c r="T377" s="142">
        <f>S377*H377</f>
        <v>0</v>
      </c>
      <c r="AR377" s="143" t="s">
        <v>134</v>
      </c>
      <c r="AT377" s="143" t="s">
        <v>129</v>
      </c>
      <c r="AU377" s="143" t="s">
        <v>80</v>
      </c>
      <c r="AY377" s="18" t="s">
        <v>127</v>
      </c>
      <c r="BE377" s="144">
        <f>IF(N377="základní",J377,0)</f>
        <v>0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8" t="s">
        <v>78</v>
      </c>
      <c r="BK377" s="144">
        <f>ROUND(I377*H377,2)</f>
        <v>0</v>
      </c>
      <c r="BL377" s="18" t="s">
        <v>134</v>
      </c>
      <c r="BM377" s="143" t="s">
        <v>464</v>
      </c>
    </row>
    <row r="378" spans="2:65" s="1" customFormat="1">
      <c r="B378" s="33"/>
      <c r="D378" s="145" t="s">
        <v>136</v>
      </c>
      <c r="F378" s="146" t="s">
        <v>465</v>
      </c>
      <c r="I378" s="147"/>
      <c r="L378" s="33"/>
      <c r="M378" s="148"/>
      <c r="T378" s="54"/>
      <c r="AT378" s="18" t="s">
        <v>136</v>
      </c>
      <c r="AU378" s="18" t="s">
        <v>80</v>
      </c>
    </row>
    <row r="379" spans="2:65" s="1" customFormat="1" ht="78" customHeight="1">
      <c r="B379" s="33"/>
      <c r="C379" s="132" t="s">
        <v>466</v>
      </c>
      <c r="D379" s="132" t="s">
        <v>129</v>
      </c>
      <c r="E379" s="133" t="s">
        <v>467</v>
      </c>
      <c r="F379" s="134" t="s">
        <v>468</v>
      </c>
      <c r="G379" s="135" t="s">
        <v>132</v>
      </c>
      <c r="H379" s="136">
        <v>34</v>
      </c>
      <c r="I379" s="137"/>
      <c r="J379" s="138">
        <f>ROUND(I379*H379,2)</f>
        <v>0</v>
      </c>
      <c r="K379" s="134" t="s">
        <v>133</v>
      </c>
      <c r="L379" s="33"/>
      <c r="M379" s="139" t="s">
        <v>19</v>
      </c>
      <c r="N379" s="140" t="s">
        <v>42</v>
      </c>
      <c r="P379" s="141">
        <f>O379*H379</f>
        <v>0</v>
      </c>
      <c r="Q379" s="141">
        <v>0.11162</v>
      </c>
      <c r="R379" s="141">
        <f>Q379*H379</f>
        <v>3.79508</v>
      </c>
      <c r="S379" s="141">
        <v>0</v>
      </c>
      <c r="T379" s="142">
        <f>S379*H379</f>
        <v>0</v>
      </c>
      <c r="AR379" s="143" t="s">
        <v>134</v>
      </c>
      <c r="AT379" s="143" t="s">
        <v>129</v>
      </c>
      <c r="AU379" s="143" t="s">
        <v>80</v>
      </c>
      <c r="AY379" s="18" t="s">
        <v>127</v>
      </c>
      <c r="BE379" s="144">
        <f>IF(N379="základní",J379,0)</f>
        <v>0</v>
      </c>
      <c r="BF379" s="144">
        <f>IF(N379="snížená",J379,0)</f>
        <v>0</v>
      </c>
      <c r="BG379" s="144">
        <f>IF(N379="zákl. přenesená",J379,0)</f>
        <v>0</v>
      </c>
      <c r="BH379" s="144">
        <f>IF(N379="sníž. přenesená",J379,0)</f>
        <v>0</v>
      </c>
      <c r="BI379" s="144">
        <f>IF(N379="nulová",J379,0)</f>
        <v>0</v>
      </c>
      <c r="BJ379" s="18" t="s">
        <v>78</v>
      </c>
      <c r="BK379" s="144">
        <f>ROUND(I379*H379,2)</f>
        <v>0</v>
      </c>
      <c r="BL379" s="18" t="s">
        <v>134</v>
      </c>
      <c r="BM379" s="143" t="s">
        <v>469</v>
      </c>
    </row>
    <row r="380" spans="2:65" s="1" customFormat="1">
      <c r="B380" s="33"/>
      <c r="D380" s="145" t="s">
        <v>136</v>
      </c>
      <c r="F380" s="146" t="s">
        <v>470</v>
      </c>
      <c r="I380" s="147"/>
      <c r="L380" s="33"/>
      <c r="M380" s="148"/>
      <c r="T380" s="54"/>
      <c r="AT380" s="18" t="s">
        <v>136</v>
      </c>
      <c r="AU380" s="18" t="s">
        <v>80</v>
      </c>
    </row>
    <row r="381" spans="2:65" s="12" customFormat="1" ht="33.75">
      <c r="B381" s="149"/>
      <c r="D381" s="150" t="s">
        <v>138</v>
      </c>
      <c r="E381" s="151" t="s">
        <v>19</v>
      </c>
      <c r="F381" s="152" t="s">
        <v>146</v>
      </c>
      <c r="H381" s="151" t="s">
        <v>19</v>
      </c>
      <c r="I381" s="153"/>
      <c r="L381" s="149"/>
      <c r="M381" s="154"/>
      <c r="T381" s="155"/>
      <c r="AT381" s="151" t="s">
        <v>138</v>
      </c>
      <c r="AU381" s="151" t="s">
        <v>80</v>
      </c>
      <c r="AV381" s="12" t="s">
        <v>78</v>
      </c>
      <c r="AW381" s="12" t="s">
        <v>33</v>
      </c>
      <c r="AX381" s="12" t="s">
        <v>71</v>
      </c>
      <c r="AY381" s="151" t="s">
        <v>127</v>
      </c>
    </row>
    <row r="382" spans="2:65" s="12" customFormat="1">
      <c r="B382" s="149"/>
      <c r="D382" s="150" t="s">
        <v>138</v>
      </c>
      <c r="E382" s="151" t="s">
        <v>19</v>
      </c>
      <c r="F382" s="152" t="s">
        <v>147</v>
      </c>
      <c r="H382" s="151" t="s">
        <v>19</v>
      </c>
      <c r="I382" s="153"/>
      <c r="L382" s="149"/>
      <c r="M382" s="154"/>
      <c r="T382" s="155"/>
      <c r="AT382" s="151" t="s">
        <v>138</v>
      </c>
      <c r="AU382" s="151" t="s">
        <v>80</v>
      </c>
      <c r="AV382" s="12" t="s">
        <v>78</v>
      </c>
      <c r="AW382" s="12" t="s">
        <v>33</v>
      </c>
      <c r="AX382" s="12" t="s">
        <v>71</v>
      </c>
      <c r="AY382" s="151" t="s">
        <v>127</v>
      </c>
    </row>
    <row r="383" spans="2:65" s="13" customFormat="1">
      <c r="B383" s="156"/>
      <c r="D383" s="150" t="s">
        <v>138</v>
      </c>
      <c r="E383" s="157" t="s">
        <v>19</v>
      </c>
      <c r="F383" s="158" t="s">
        <v>148</v>
      </c>
      <c r="H383" s="159">
        <v>34</v>
      </c>
      <c r="I383" s="160"/>
      <c r="L383" s="156"/>
      <c r="M383" s="161"/>
      <c r="T383" s="162"/>
      <c r="AT383" s="157" t="s">
        <v>138</v>
      </c>
      <c r="AU383" s="157" t="s">
        <v>80</v>
      </c>
      <c r="AV383" s="13" t="s">
        <v>80</v>
      </c>
      <c r="AW383" s="13" t="s">
        <v>33</v>
      </c>
      <c r="AX383" s="13" t="s">
        <v>78</v>
      </c>
      <c r="AY383" s="157" t="s">
        <v>127</v>
      </c>
    </row>
    <row r="384" spans="2:65" s="1" customFormat="1" ht="78" customHeight="1">
      <c r="B384" s="33"/>
      <c r="C384" s="132" t="s">
        <v>471</v>
      </c>
      <c r="D384" s="132" t="s">
        <v>129</v>
      </c>
      <c r="E384" s="133" t="s">
        <v>467</v>
      </c>
      <c r="F384" s="134" t="s">
        <v>468</v>
      </c>
      <c r="G384" s="135" t="s">
        <v>132</v>
      </c>
      <c r="H384" s="136">
        <v>28</v>
      </c>
      <c r="I384" s="137"/>
      <c r="J384" s="138">
        <f>ROUND(I384*H384,2)</f>
        <v>0</v>
      </c>
      <c r="K384" s="134" t="s">
        <v>133</v>
      </c>
      <c r="L384" s="33"/>
      <c r="M384" s="139" t="s">
        <v>19</v>
      </c>
      <c r="N384" s="140" t="s">
        <v>42</v>
      </c>
      <c r="P384" s="141">
        <f>O384*H384</f>
        <v>0</v>
      </c>
      <c r="Q384" s="141">
        <v>0.11162</v>
      </c>
      <c r="R384" s="141">
        <f>Q384*H384</f>
        <v>3.1253599999999997</v>
      </c>
      <c r="S384" s="141">
        <v>0</v>
      </c>
      <c r="T384" s="142">
        <f>S384*H384</f>
        <v>0</v>
      </c>
      <c r="AR384" s="143" t="s">
        <v>134</v>
      </c>
      <c r="AT384" s="143" t="s">
        <v>129</v>
      </c>
      <c r="AU384" s="143" t="s">
        <v>80</v>
      </c>
      <c r="AY384" s="18" t="s">
        <v>127</v>
      </c>
      <c r="BE384" s="144">
        <f>IF(N384="základní",J384,0)</f>
        <v>0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8" t="s">
        <v>78</v>
      </c>
      <c r="BK384" s="144">
        <f>ROUND(I384*H384,2)</f>
        <v>0</v>
      </c>
      <c r="BL384" s="18" t="s">
        <v>134</v>
      </c>
      <c r="BM384" s="143" t="s">
        <v>472</v>
      </c>
    </row>
    <row r="385" spans="2:65" s="1" customFormat="1">
      <c r="B385" s="33"/>
      <c r="D385" s="145" t="s">
        <v>136</v>
      </c>
      <c r="F385" s="146" t="s">
        <v>470</v>
      </c>
      <c r="I385" s="147"/>
      <c r="L385" s="33"/>
      <c r="M385" s="148"/>
      <c r="T385" s="54"/>
      <c r="AT385" s="18" t="s">
        <v>136</v>
      </c>
      <c r="AU385" s="18" t="s">
        <v>80</v>
      </c>
    </row>
    <row r="386" spans="2:65" s="12" customFormat="1">
      <c r="B386" s="149"/>
      <c r="D386" s="150" t="s">
        <v>138</v>
      </c>
      <c r="E386" s="151" t="s">
        <v>19</v>
      </c>
      <c r="F386" s="152" t="s">
        <v>299</v>
      </c>
      <c r="H386" s="151" t="s">
        <v>19</v>
      </c>
      <c r="I386" s="153"/>
      <c r="L386" s="149"/>
      <c r="M386" s="154"/>
      <c r="T386" s="155"/>
      <c r="AT386" s="151" t="s">
        <v>138</v>
      </c>
      <c r="AU386" s="151" t="s">
        <v>80</v>
      </c>
      <c r="AV386" s="12" t="s">
        <v>78</v>
      </c>
      <c r="AW386" s="12" t="s">
        <v>33</v>
      </c>
      <c r="AX386" s="12" t="s">
        <v>71</v>
      </c>
      <c r="AY386" s="151" t="s">
        <v>127</v>
      </c>
    </row>
    <row r="387" spans="2:65" s="12" customFormat="1">
      <c r="B387" s="149"/>
      <c r="D387" s="150" t="s">
        <v>138</v>
      </c>
      <c r="E387" s="151" t="s">
        <v>19</v>
      </c>
      <c r="F387" s="152" t="s">
        <v>473</v>
      </c>
      <c r="H387" s="151" t="s">
        <v>19</v>
      </c>
      <c r="I387" s="153"/>
      <c r="L387" s="149"/>
      <c r="M387" s="154"/>
      <c r="T387" s="155"/>
      <c r="AT387" s="151" t="s">
        <v>138</v>
      </c>
      <c r="AU387" s="151" t="s">
        <v>80</v>
      </c>
      <c r="AV387" s="12" t="s">
        <v>78</v>
      </c>
      <c r="AW387" s="12" t="s">
        <v>33</v>
      </c>
      <c r="AX387" s="12" t="s">
        <v>71</v>
      </c>
      <c r="AY387" s="151" t="s">
        <v>127</v>
      </c>
    </row>
    <row r="388" spans="2:65" s="13" customFormat="1">
      <c r="B388" s="156"/>
      <c r="D388" s="150" t="s">
        <v>138</v>
      </c>
      <c r="E388" s="157" t="s">
        <v>19</v>
      </c>
      <c r="F388" s="158" t="s">
        <v>330</v>
      </c>
      <c r="H388" s="159">
        <v>28</v>
      </c>
      <c r="I388" s="160"/>
      <c r="L388" s="156"/>
      <c r="M388" s="161"/>
      <c r="T388" s="162"/>
      <c r="AT388" s="157" t="s">
        <v>138</v>
      </c>
      <c r="AU388" s="157" t="s">
        <v>80</v>
      </c>
      <c r="AV388" s="13" t="s">
        <v>80</v>
      </c>
      <c r="AW388" s="13" t="s">
        <v>33</v>
      </c>
      <c r="AX388" s="13" t="s">
        <v>78</v>
      </c>
      <c r="AY388" s="157" t="s">
        <v>127</v>
      </c>
    </row>
    <row r="389" spans="2:65" s="1" customFormat="1" ht="24.2" customHeight="1">
      <c r="B389" s="33"/>
      <c r="C389" s="177" t="s">
        <v>474</v>
      </c>
      <c r="D389" s="177" t="s">
        <v>273</v>
      </c>
      <c r="E389" s="178" t="s">
        <v>475</v>
      </c>
      <c r="F389" s="179" t="s">
        <v>476</v>
      </c>
      <c r="G389" s="180" t="s">
        <v>132</v>
      </c>
      <c r="H389" s="181">
        <v>10.712</v>
      </c>
      <c r="I389" s="182"/>
      <c r="J389" s="183">
        <f>ROUND(I389*H389,2)</f>
        <v>0</v>
      </c>
      <c r="K389" s="179" t="s">
        <v>133</v>
      </c>
      <c r="L389" s="184"/>
      <c r="M389" s="185" t="s">
        <v>19</v>
      </c>
      <c r="N389" s="186" t="s">
        <v>42</v>
      </c>
      <c r="P389" s="141">
        <f>O389*H389</f>
        <v>0</v>
      </c>
      <c r="Q389" s="141">
        <v>0.17599999999999999</v>
      </c>
      <c r="R389" s="141">
        <f>Q389*H389</f>
        <v>1.8853119999999999</v>
      </c>
      <c r="S389" s="141">
        <v>0</v>
      </c>
      <c r="T389" s="142">
        <f>S389*H389</f>
        <v>0</v>
      </c>
      <c r="AR389" s="143" t="s">
        <v>183</v>
      </c>
      <c r="AT389" s="143" t="s">
        <v>273</v>
      </c>
      <c r="AU389" s="143" t="s">
        <v>80</v>
      </c>
      <c r="AY389" s="18" t="s">
        <v>127</v>
      </c>
      <c r="BE389" s="144">
        <f>IF(N389="základní",J389,0)</f>
        <v>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8" t="s">
        <v>78</v>
      </c>
      <c r="BK389" s="144">
        <f>ROUND(I389*H389,2)</f>
        <v>0</v>
      </c>
      <c r="BL389" s="18" t="s">
        <v>134</v>
      </c>
      <c r="BM389" s="143" t="s">
        <v>477</v>
      </c>
    </row>
    <row r="390" spans="2:65" s="13" customFormat="1">
      <c r="B390" s="156"/>
      <c r="D390" s="150" t="s">
        <v>138</v>
      </c>
      <c r="E390" s="157" t="s">
        <v>19</v>
      </c>
      <c r="F390" s="158" t="s">
        <v>478</v>
      </c>
      <c r="H390" s="159">
        <v>10.712</v>
      </c>
      <c r="I390" s="160"/>
      <c r="L390" s="156"/>
      <c r="M390" s="161"/>
      <c r="T390" s="162"/>
      <c r="AT390" s="157" t="s">
        <v>138</v>
      </c>
      <c r="AU390" s="157" t="s">
        <v>80</v>
      </c>
      <c r="AV390" s="13" t="s">
        <v>80</v>
      </c>
      <c r="AW390" s="13" t="s">
        <v>33</v>
      </c>
      <c r="AX390" s="13" t="s">
        <v>78</v>
      </c>
      <c r="AY390" s="157" t="s">
        <v>127</v>
      </c>
    </row>
    <row r="391" spans="2:65" s="1" customFormat="1" ht="24.2" customHeight="1">
      <c r="B391" s="33"/>
      <c r="C391" s="177" t="s">
        <v>479</v>
      </c>
      <c r="D391" s="177" t="s">
        <v>273</v>
      </c>
      <c r="E391" s="178" t="s">
        <v>480</v>
      </c>
      <c r="F391" s="179" t="s">
        <v>481</v>
      </c>
      <c r="G391" s="180" t="s">
        <v>132</v>
      </c>
      <c r="H391" s="181">
        <v>11.33</v>
      </c>
      <c r="I391" s="182"/>
      <c r="J391" s="183">
        <f>ROUND(I391*H391,2)</f>
        <v>0</v>
      </c>
      <c r="K391" s="179" t="s">
        <v>133</v>
      </c>
      <c r="L391" s="184"/>
      <c r="M391" s="185" t="s">
        <v>19</v>
      </c>
      <c r="N391" s="186" t="s">
        <v>42</v>
      </c>
      <c r="P391" s="141">
        <f>O391*H391</f>
        <v>0</v>
      </c>
      <c r="Q391" s="141">
        <v>0.17499999999999999</v>
      </c>
      <c r="R391" s="141">
        <f>Q391*H391</f>
        <v>1.9827499999999998</v>
      </c>
      <c r="S391" s="141">
        <v>0</v>
      </c>
      <c r="T391" s="142">
        <f>S391*H391</f>
        <v>0</v>
      </c>
      <c r="AR391" s="143" t="s">
        <v>183</v>
      </c>
      <c r="AT391" s="143" t="s">
        <v>273</v>
      </c>
      <c r="AU391" s="143" t="s">
        <v>80</v>
      </c>
      <c r="AY391" s="18" t="s">
        <v>127</v>
      </c>
      <c r="BE391" s="144">
        <f>IF(N391="základní",J391,0)</f>
        <v>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8" t="s">
        <v>78</v>
      </c>
      <c r="BK391" s="144">
        <f>ROUND(I391*H391,2)</f>
        <v>0</v>
      </c>
      <c r="BL391" s="18" t="s">
        <v>134</v>
      </c>
      <c r="BM391" s="143" t="s">
        <v>482</v>
      </c>
    </row>
    <row r="392" spans="2:65" s="12" customFormat="1">
      <c r="B392" s="149"/>
      <c r="D392" s="150" t="s">
        <v>138</v>
      </c>
      <c r="E392" s="151" t="s">
        <v>19</v>
      </c>
      <c r="F392" s="152" t="s">
        <v>458</v>
      </c>
      <c r="H392" s="151" t="s">
        <v>19</v>
      </c>
      <c r="I392" s="153"/>
      <c r="L392" s="149"/>
      <c r="M392" s="154"/>
      <c r="T392" s="155"/>
      <c r="AT392" s="151" t="s">
        <v>138</v>
      </c>
      <c r="AU392" s="151" t="s">
        <v>80</v>
      </c>
      <c r="AV392" s="12" t="s">
        <v>78</v>
      </c>
      <c r="AW392" s="12" t="s">
        <v>33</v>
      </c>
      <c r="AX392" s="12" t="s">
        <v>71</v>
      </c>
      <c r="AY392" s="151" t="s">
        <v>127</v>
      </c>
    </row>
    <row r="393" spans="2:65" s="12" customFormat="1">
      <c r="B393" s="149"/>
      <c r="D393" s="150" t="s">
        <v>138</v>
      </c>
      <c r="E393" s="151" t="s">
        <v>19</v>
      </c>
      <c r="F393" s="152" t="s">
        <v>483</v>
      </c>
      <c r="H393" s="151" t="s">
        <v>19</v>
      </c>
      <c r="I393" s="153"/>
      <c r="L393" s="149"/>
      <c r="M393" s="154"/>
      <c r="T393" s="155"/>
      <c r="AT393" s="151" t="s">
        <v>138</v>
      </c>
      <c r="AU393" s="151" t="s">
        <v>80</v>
      </c>
      <c r="AV393" s="12" t="s">
        <v>78</v>
      </c>
      <c r="AW393" s="12" t="s">
        <v>33</v>
      </c>
      <c r="AX393" s="12" t="s">
        <v>71</v>
      </c>
      <c r="AY393" s="151" t="s">
        <v>127</v>
      </c>
    </row>
    <row r="394" spans="2:65" s="13" customFormat="1">
      <c r="B394" s="156"/>
      <c r="D394" s="150" t="s">
        <v>138</v>
      </c>
      <c r="E394" s="157" t="s">
        <v>19</v>
      </c>
      <c r="F394" s="158" t="s">
        <v>484</v>
      </c>
      <c r="H394" s="159">
        <v>11.33</v>
      </c>
      <c r="I394" s="160"/>
      <c r="L394" s="156"/>
      <c r="M394" s="161"/>
      <c r="T394" s="162"/>
      <c r="AT394" s="157" t="s">
        <v>138</v>
      </c>
      <c r="AU394" s="157" t="s">
        <v>80</v>
      </c>
      <c r="AV394" s="13" t="s">
        <v>80</v>
      </c>
      <c r="AW394" s="13" t="s">
        <v>33</v>
      </c>
      <c r="AX394" s="13" t="s">
        <v>78</v>
      </c>
      <c r="AY394" s="157" t="s">
        <v>127</v>
      </c>
    </row>
    <row r="395" spans="2:65" s="1" customFormat="1" ht="24.2" customHeight="1">
      <c r="B395" s="33"/>
      <c r="C395" s="177" t="s">
        <v>485</v>
      </c>
      <c r="D395" s="177" t="s">
        <v>273</v>
      </c>
      <c r="E395" s="178" t="s">
        <v>486</v>
      </c>
      <c r="F395" s="179" t="s">
        <v>487</v>
      </c>
      <c r="G395" s="180" t="s">
        <v>132</v>
      </c>
      <c r="H395" s="181">
        <v>6.798</v>
      </c>
      <c r="I395" s="182"/>
      <c r="J395" s="183">
        <f>ROUND(I395*H395,2)</f>
        <v>0</v>
      </c>
      <c r="K395" s="179" t="s">
        <v>133</v>
      </c>
      <c r="L395" s="184"/>
      <c r="M395" s="185" t="s">
        <v>19</v>
      </c>
      <c r="N395" s="186" t="s">
        <v>42</v>
      </c>
      <c r="P395" s="141">
        <f>O395*H395</f>
        <v>0</v>
      </c>
      <c r="Q395" s="141">
        <v>0.17599999999999999</v>
      </c>
      <c r="R395" s="141">
        <f>Q395*H395</f>
        <v>1.196448</v>
      </c>
      <c r="S395" s="141">
        <v>0</v>
      </c>
      <c r="T395" s="142">
        <f>S395*H395</f>
        <v>0</v>
      </c>
      <c r="AR395" s="143" t="s">
        <v>183</v>
      </c>
      <c r="AT395" s="143" t="s">
        <v>273</v>
      </c>
      <c r="AU395" s="143" t="s">
        <v>80</v>
      </c>
      <c r="AY395" s="18" t="s">
        <v>127</v>
      </c>
      <c r="BE395" s="144">
        <f>IF(N395="základní",J395,0)</f>
        <v>0</v>
      </c>
      <c r="BF395" s="144">
        <f>IF(N395="snížená",J395,0)</f>
        <v>0</v>
      </c>
      <c r="BG395" s="144">
        <f>IF(N395="zákl. přenesená",J395,0)</f>
        <v>0</v>
      </c>
      <c r="BH395" s="144">
        <f>IF(N395="sníž. přenesená",J395,0)</f>
        <v>0</v>
      </c>
      <c r="BI395" s="144">
        <f>IF(N395="nulová",J395,0)</f>
        <v>0</v>
      </c>
      <c r="BJ395" s="18" t="s">
        <v>78</v>
      </c>
      <c r="BK395" s="144">
        <f>ROUND(I395*H395,2)</f>
        <v>0</v>
      </c>
      <c r="BL395" s="18" t="s">
        <v>134</v>
      </c>
      <c r="BM395" s="143" t="s">
        <v>488</v>
      </c>
    </row>
    <row r="396" spans="2:65" s="12" customFormat="1">
      <c r="B396" s="149"/>
      <c r="D396" s="150" t="s">
        <v>138</v>
      </c>
      <c r="E396" s="151" t="s">
        <v>19</v>
      </c>
      <c r="F396" s="152" t="s">
        <v>458</v>
      </c>
      <c r="H396" s="151" t="s">
        <v>19</v>
      </c>
      <c r="I396" s="153"/>
      <c r="L396" s="149"/>
      <c r="M396" s="154"/>
      <c r="T396" s="155"/>
      <c r="AT396" s="151" t="s">
        <v>138</v>
      </c>
      <c r="AU396" s="151" t="s">
        <v>80</v>
      </c>
      <c r="AV396" s="12" t="s">
        <v>78</v>
      </c>
      <c r="AW396" s="12" t="s">
        <v>33</v>
      </c>
      <c r="AX396" s="12" t="s">
        <v>71</v>
      </c>
      <c r="AY396" s="151" t="s">
        <v>127</v>
      </c>
    </row>
    <row r="397" spans="2:65" s="12" customFormat="1">
      <c r="B397" s="149"/>
      <c r="D397" s="150" t="s">
        <v>138</v>
      </c>
      <c r="E397" s="151" t="s">
        <v>19</v>
      </c>
      <c r="F397" s="152" t="s">
        <v>489</v>
      </c>
      <c r="H397" s="151" t="s">
        <v>19</v>
      </c>
      <c r="I397" s="153"/>
      <c r="L397" s="149"/>
      <c r="M397" s="154"/>
      <c r="T397" s="155"/>
      <c r="AT397" s="151" t="s">
        <v>138</v>
      </c>
      <c r="AU397" s="151" t="s">
        <v>80</v>
      </c>
      <c r="AV397" s="12" t="s">
        <v>78</v>
      </c>
      <c r="AW397" s="12" t="s">
        <v>33</v>
      </c>
      <c r="AX397" s="12" t="s">
        <v>71</v>
      </c>
      <c r="AY397" s="151" t="s">
        <v>127</v>
      </c>
    </row>
    <row r="398" spans="2:65" s="13" customFormat="1">
      <c r="B398" s="156"/>
      <c r="D398" s="150" t="s">
        <v>138</v>
      </c>
      <c r="E398" s="157" t="s">
        <v>19</v>
      </c>
      <c r="F398" s="158" t="s">
        <v>490</v>
      </c>
      <c r="H398" s="159">
        <v>6.798</v>
      </c>
      <c r="I398" s="160"/>
      <c r="L398" s="156"/>
      <c r="M398" s="161"/>
      <c r="T398" s="162"/>
      <c r="AT398" s="157" t="s">
        <v>138</v>
      </c>
      <c r="AU398" s="157" t="s">
        <v>80</v>
      </c>
      <c r="AV398" s="13" t="s">
        <v>80</v>
      </c>
      <c r="AW398" s="13" t="s">
        <v>33</v>
      </c>
      <c r="AX398" s="13" t="s">
        <v>78</v>
      </c>
      <c r="AY398" s="157" t="s">
        <v>127</v>
      </c>
    </row>
    <row r="399" spans="2:65" s="1" customFormat="1" ht="90" customHeight="1">
      <c r="B399" s="33"/>
      <c r="C399" s="132" t="s">
        <v>491</v>
      </c>
      <c r="D399" s="132" t="s">
        <v>129</v>
      </c>
      <c r="E399" s="133" t="s">
        <v>492</v>
      </c>
      <c r="F399" s="134" t="s">
        <v>493</v>
      </c>
      <c r="G399" s="135" t="s">
        <v>132</v>
      </c>
      <c r="H399" s="136">
        <v>28</v>
      </c>
      <c r="I399" s="137"/>
      <c r="J399" s="138">
        <f>ROUND(I399*H399,2)</f>
        <v>0</v>
      </c>
      <c r="K399" s="134" t="s">
        <v>133</v>
      </c>
      <c r="L399" s="33"/>
      <c r="M399" s="139" t="s">
        <v>19</v>
      </c>
      <c r="N399" s="140" t="s">
        <v>42</v>
      </c>
      <c r="P399" s="141">
        <f>O399*H399</f>
        <v>0</v>
      </c>
      <c r="Q399" s="141">
        <v>0</v>
      </c>
      <c r="R399" s="141">
        <f>Q399*H399</f>
        <v>0</v>
      </c>
      <c r="S399" s="141">
        <v>0</v>
      </c>
      <c r="T399" s="142">
        <f>S399*H399</f>
        <v>0</v>
      </c>
      <c r="AR399" s="143" t="s">
        <v>134</v>
      </c>
      <c r="AT399" s="143" t="s">
        <v>129</v>
      </c>
      <c r="AU399" s="143" t="s">
        <v>80</v>
      </c>
      <c r="AY399" s="18" t="s">
        <v>127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8" t="s">
        <v>78</v>
      </c>
      <c r="BK399" s="144">
        <f>ROUND(I399*H399,2)</f>
        <v>0</v>
      </c>
      <c r="BL399" s="18" t="s">
        <v>134</v>
      </c>
      <c r="BM399" s="143" t="s">
        <v>494</v>
      </c>
    </row>
    <row r="400" spans="2:65" s="1" customFormat="1">
      <c r="B400" s="33"/>
      <c r="D400" s="145" t="s">
        <v>136</v>
      </c>
      <c r="F400" s="146" t="s">
        <v>495</v>
      </c>
      <c r="I400" s="147"/>
      <c r="L400" s="33"/>
      <c r="M400" s="148"/>
      <c r="T400" s="54"/>
      <c r="AT400" s="18" t="s">
        <v>136</v>
      </c>
      <c r="AU400" s="18" t="s">
        <v>80</v>
      </c>
    </row>
    <row r="401" spans="2:65" s="1" customFormat="1" ht="66.75" customHeight="1">
      <c r="B401" s="33"/>
      <c r="C401" s="132" t="s">
        <v>496</v>
      </c>
      <c r="D401" s="132" t="s">
        <v>129</v>
      </c>
      <c r="E401" s="133" t="s">
        <v>497</v>
      </c>
      <c r="F401" s="134" t="s">
        <v>498</v>
      </c>
      <c r="G401" s="135" t="s">
        <v>132</v>
      </c>
      <c r="H401" s="136">
        <v>9</v>
      </c>
      <c r="I401" s="137"/>
      <c r="J401" s="138">
        <f>ROUND(I401*H401,2)</f>
        <v>0</v>
      </c>
      <c r="K401" s="134" t="s">
        <v>133</v>
      </c>
      <c r="L401" s="33"/>
      <c r="M401" s="139" t="s">
        <v>19</v>
      </c>
      <c r="N401" s="140" t="s">
        <v>42</v>
      </c>
      <c r="P401" s="141">
        <f>O401*H401</f>
        <v>0</v>
      </c>
      <c r="Q401" s="141">
        <v>0.10100000000000001</v>
      </c>
      <c r="R401" s="141">
        <f>Q401*H401</f>
        <v>0.90900000000000003</v>
      </c>
      <c r="S401" s="141">
        <v>0</v>
      </c>
      <c r="T401" s="142">
        <f>S401*H401</f>
        <v>0</v>
      </c>
      <c r="AR401" s="143" t="s">
        <v>134</v>
      </c>
      <c r="AT401" s="143" t="s">
        <v>129</v>
      </c>
      <c r="AU401" s="143" t="s">
        <v>80</v>
      </c>
      <c r="AY401" s="18" t="s">
        <v>127</v>
      </c>
      <c r="BE401" s="144">
        <f>IF(N401="základní",J401,0)</f>
        <v>0</v>
      </c>
      <c r="BF401" s="144">
        <f>IF(N401="snížená",J401,0)</f>
        <v>0</v>
      </c>
      <c r="BG401" s="144">
        <f>IF(N401="zákl. přenesená",J401,0)</f>
        <v>0</v>
      </c>
      <c r="BH401" s="144">
        <f>IF(N401="sníž. přenesená",J401,0)</f>
        <v>0</v>
      </c>
      <c r="BI401" s="144">
        <f>IF(N401="nulová",J401,0)</f>
        <v>0</v>
      </c>
      <c r="BJ401" s="18" t="s">
        <v>78</v>
      </c>
      <c r="BK401" s="144">
        <f>ROUND(I401*H401,2)</f>
        <v>0</v>
      </c>
      <c r="BL401" s="18" t="s">
        <v>134</v>
      </c>
      <c r="BM401" s="143" t="s">
        <v>499</v>
      </c>
    </row>
    <row r="402" spans="2:65" s="1" customFormat="1">
      <c r="B402" s="33"/>
      <c r="D402" s="145" t="s">
        <v>136</v>
      </c>
      <c r="F402" s="146" t="s">
        <v>500</v>
      </c>
      <c r="I402" s="147"/>
      <c r="L402" s="33"/>
      <c r="M402" s="148"/>
      <c r="T402" s="54"/>
      <c r="AT402" s="18" t="s">
        <v>136</v>
      </c>
      <c r="AU402" s="18" t="s">
        <v>80</v>
      </c>
    </row>
    <row r="403" spans="2:65" s="12" customFormat="1">
      <c r="B403" s="149"/>
      <c r="D403" s="150" t="s">
        <v>138</v>
      </c>
      <c r="E403" s="151" t="s">
        <v>19</v>
      </c>
      <c r="F403" s="152" t="s">
        <v>270</v>
      </c>
      <c r="H403" s="151" t="s">
        <v>19</v>
      </c>
      <c r="I403" s="153"/>
      <c r="L403" s="149"/>
      <c r="M403" s="154"/>
      <c r="T403" s="155"/>
      <c r="AT403" s="151" t="s">
        <v>138</v>
      </c>
      <c r="AU403" s="151" t="s">
        <v>80</v>
      </c>
      <c r="AV403" s="12" t="s">
        <v>78</v>
      </c>
      <c r="AW403" s="12" t="s">
        <v>33</v>
      </c>
      <c r="AX403" s="12" t="s">
        <v>71</v>
      </c>
      <c r="AY403" s="151" t="s">
        <v>127</v>
      </c>
    </row>
    <row r="404" spans="2:65" s="12" customFormat="1">
      <c r="B404" s="149"/>
      <c r="D404" s="150" t="s">
        <v>138</v>
      </c>
      <c r="E404" s="151" t="s">
        <v>19</v>
      </c>
      <c r="F404" s="152" t="s">
        <v>271</v>
      </c>
      <c r="H404" s="151" t="s">
        <v>19</v>
      </c>
      <c r="I404" s="153"/>
      <c r="L404" s="149"/>
      <c r="M404" s="154"/>
      <c r="T404" s="155"/>
      <c r="AT404" s="151" t="s">
        <v>138</v>
      </c>
      <c r="AU404" s="151" t="s">
        <v>80</v>
      </c>
      <c r="AV404" s="12" t="s">
        <v>78</v>
      </c>
      <c r="AW404" s="12" t="s">
        <v>33</v>
      </c>
      <c r="AX404" s="12" t="s">
        <v>71</v>
      </c>
      <c r="AY404" s="151" t="s">
        <v>127</v>
      </c>
    </row>
    <row r="405" spans="2:65" s="13" customFormat="1">
      <c r="B405" s="156"/>
      <c r="D405" s="150" t="s">
        <v>138</v>
      </c>
      <c r="E405" s="157" t="s">
        <v>19</v>
      </c>
      <c r="F405" s="158" t="s">
        <v>190</v>
      </c>
      <c r="H405" s="159">
        <v>9</v>
      </c>
      <c r="I405" s="160"/>
      <c r="L405" s="156"/>
      <c r="M405" s="161"/>
      <c r="T405" s="162"/>
      <c r="AT405" s="157" t="s">
        <v>138</v>
      </c>
      <c r="AU405" s="157" t="s">
        <v>80</v>
      </c>
      <c r="AV405" s="13" t="s">
        <v>80</v>
      </c>
      <c r="AW405" s="13" t="s">
        <v>33</v>
      </c>
      <c r="AX405" s="13" t="s">
        <v>78</v>
      </c>
      <c r="AY405" s="157" t="s">
        <v>127</v>
      </c>
    </row>
    <row r="406" spans="2:65" s="1" customFormat="1" ht="24.2" customHeight="1">
      <c r="B406" s="33"/>
      <c r="C406" s="177" t="s">
        <v>206</v>
      </c>
      <c r="D406" s="177" t="s">
        <v>273</v>
      </c>
      <c r="E406" s="178" t="s">
        <v>501</v>
      </c>
      <c r="F406" s="179" t="s">
        <v>502</v>
      </c>
      <c r="G406" s="180" t="s">
        <v>132</v>
      </c>
      <c r="H406" s="181">
        <v>9.27</v>
      </c>
      <c r="I406" s="182"/>
      <c r="J406" s="183">
        <f>ROUND(I406*H406,2)</f>
        <v>0</v>
      </c>
      <c r="K406" s="179" t="s">
        <v>133</v>
      </c>
      <c r="L406" s="184"/>
      <c r="M406" s="185" t="s">
        <v>19</v>
      </c>
      <c r="N406" s="186" t="s">
        <v>42</v>
      </c>
      <c r="P406" s="141">
        <f>O406*H406</f>
        <v>0</v>
      </c>
      <c r="Q406" s="141">
        <v>0.10833</v>
      </c>
      <c r="R406" s="141">
        <f>Q406*H406</f>
        <v>1.0042190999999998</v>
      </c>
      <c r="S406" s="141">
        <v>0</v>
      </c>
      <c r="T406" s="142">
        <f>S406*H406</f>
        <v>0</v>
      </c>
      <c r="AR406" s="143" t="s">
        <v>183</v>
      </c>
      <c r="AT406" s="143" t="s">
        <v>273</v>
      </c>
      <c r="AU406" s="143" t="s">
        <v>80</v>
      </c>
      <c r="AY406" s="18" t="s">
        <v>127</v>
      </c>
      <c r="BE406" s="144">
        <f>IF(N406="základní",J406,0)</f>
        <v>0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78</v>
      </c>
      <c r="BK406" s="144">
        <f>ROUND(I406*H406,2)</f>
        <v>0</v>
      </c>
      <c r="BL406" s="18" t="s">
        <v>134</v>
      </c>
      <c r="BM406" s="143" t="s">
        <v>503</v>
      </c>
    </row>
    <row r="407" spans="2:65" s="13" customFormat="1">
      <c r="B407" s="156"/>
      <c r="D407" s="150" t="s">
        <v>138</v>
      </c>
      <c r="F407" s="158" t="s">
        <v>504</v>
      </c>
      <c r="H407" s="159">
        <v>9.27</v>
      </c>
      <c r="I407" s="160"/>
      <c r="L407" s="156"/>
      <c r="M407" s="161"/>
      <c r="T407" s="162"/>
      <c r="AT407" s="157" t="s">
        <v>138</v>
      </c>
      <c r="AU407" s="157" t="s">
        <v>80</v>
      </c>
      <c r="AV407" s="13" t="s">
        <v>80</v>
      </c>
      <c r="AW407" s="13" t="s">
        <v>4</v>
      </c>
      <c r="AX407" s="13" t="s">
        <v>78</v>
      </c>
      <c r="AY407" s="157" t="s">
        <v>127</v>
      </c>
    </row>
    <row r="408" spans="2:65" s="1" customFormat="1" ht="16.5" customHeight="1">
      <c r="B408" s="33"/>
      <c r="C408" s="177" t="s">
        <v>505</v>
      </c>
      <c r="D408" s="177" t="s">
        <v>273</v>
      </c>
      <c r="E408" s="178" t="s">
        <v>331</v>
      </c>
      <c r="F408" s="179" t="s">
        <v>332</v>
      </c>
      <c r="G408" s="180" t="s">
        <v>202</v>
      </c>
      <c r="H408" s="181">
        <v>0.159</v>
      </c>
      <c r="I408" s="182"/>
      <c r="J408" s="183">
        <f>ROUND(I408*H408,2)</f>
        <v>0</v>
      </c>
      <c r="K408" s="179" t="s">
        <v>133</v>
      </c>
      <c r="L408" s="184"/>
      <c r="M408" s="185" t="s">
        <v>19</v>
      </c>
      <c r="N408" s="186" t="s">
        <v>42</v>
      </c>
      <c r="P408" s="141">
        <f>O408*H408</f>
        <v>0</v>
      </c>
      <c r="Q408" s="141">
        <v>0.21</v>
      </c>
      <c r="R408" s="141">
        <f>Q408*H408</f>
        <v>3.3389999999999996E-2</v>
      </c>
      <c r="S408" s="141">
        <v>0</v>
      </c>
      <c r="T408" s="142">
        <f>S408*H408</f>
        <v>0</v>
      </c>
      <c r="AR408" s="143" t="s">
        <v>183</v>
      </c>
      <c r="AT408" s="143" t="s">
        <v>273</v>
      </c>
      <c r="AU408" s="143" t="s">
        <v>80</v>
      </c>
      <c r="AY408" s="18" t="s">
        <v>127</v>
      </c>
      <c r="BE408" s="144">
        <f>IF(N408="základní",J408,0)</f>
        <v>0</v>
      </c>
      <c r="BF408" s="144">
        <f>IF(N408="snížená",J408,0)</f>
        <v>0</v>
      </c>
      <c r="BG408" s="144">
        <f>IF(N408="zákl. přenesená",J408,0)</f>
        <v>0</v>
      </c>
      <c r="BH408" s="144">
        <f>IF(N408="sníž. přenesená",J408,0)</f>
        <v>0</v>
      </c>
      <c r="BI408" s="144">
        <f>IF(N408="nulová",J408,0)</f>
        <v>0</v>
      </c>
      <c r="BJ408" s="18" t="s">
        <v>78</v>
      </c>
      <c r="BK408" s="144">
        <f>ROUND(I408*H408,2)</f>
        <v>0</v>
      </c>
      <c r="BL408" s="18" t="s">
        <v>134</v>
      </c>
      <c r="BM408" s="143" t="s">
        <v>506</v>
      </c>
    </row>
    <row r="409" spans="2:65" s="12" customFormat="1">
      <c r="B409" s="149"/>
      <c r="D409" s="150" t="s">
        <v>138</v>
      </c>
      <c r="E409" s="151" t="s">
        <v>19</v>
      </c>
      <c r="F409" s="152" t="s">
        <v>507</v>
      </c>
      <c r="H409" s="151" t="s">
        <v>19</v>
      </c>
      <c r="I409" s="153"/>
      <c r="L409" s="149"/>
      <c r="M409" s="154"/>
      <c r="T409" s="155"/>
      <c r="AT409" s="151" t="s">
        <v>138</v>
      </c>
      <c r="AU409" s="151" t="s">
        <v>80</v>
      </c>
      <c r="AV409" s="12" t="s">
        <v>78</v>
      </c>
      <c r="AW409" s="12" t="s">
        <v>33</v>
      </c>
      <c r="AX409" s="12" t="s">
        <v>71</v>
      </c>
      <c r="AY409" s="151" t="s">
        <v>127</v>
      </c>
    </row>
    <row r="410" spans="2:65" s="12" customFormat="1">
      <c r="B410" s="149"/>
      <c r="D410" s="150" t="s">
        <v>138</v>
      </c>
      <c r="E410" s="151" t="s">
        <v>19</v>
      </c>
      <c r="F410" s="152" t="s">
        <v>508</v>
      </c>
      <c r="H410" s="151" t="s">
        <v>19</v>
      </c>
      <c r="I410" s="153"/>
      <c r="L410" s="149"/>
      <c r="M410" s="154"/>
      <c r="T410" s="155"/>
      <c r="AT410" s="151" t="s">
        <v>138</v>
      </c>
      <c r="AU410" s="151" t="s">
        <v>80</v>
      </c>
      <c r="AV410" s="12" t="s">
        <v>78</v>
      </c>
      <c r="AW410" s="12" t="s">
        <v>33</v>
      </c>
      <c r="AX410" s="12" t="s">
        <v>71</v>
      </c>
      <c r="AY410" s="151" t="s">
        <v>127</v>
      </c>
    </row>
    <row r="411" spans="2:65" s="13" customFormat="1">
      <c r="B411" s="156"/>
      <c r="D411" s="150" t="s">
        <v>138</v>
      </c>
      <c r="E411" s="157" t="s">
        <v>19</v>
      </c>
      <c r="F411" s="158" t="s">
        <v>509</v>
      </c>
      <c r="H411" s="159">
        <v>0.159</v>
      </c>
      <c r="I411" s="160"/>
      <c r="L411" s="156"/>
      <c r="M411" s="161"/>
      <c r="T411" s="162"/>
      <c r="AT411" s="157" t="s">
        <v>138</v>
      </c>
      <c r="AU411" s="157" t="s">
        <v>80</v>
      </c>
      <c r="AV411" s="13" t="s">
        <v>80</v>
      </c>
      <c r="AW411" s="13" t="s">
        <v>33</v>
      </c>
      <c r="AX411" s="13" t="s">
        <v>78</v>
      </c>
      <c r="AY411" s="157" t="s">
        <v>127</v>
      </c>
    </row>
    <row r="412" spans="2:65" s="11" customFormat="1" ht="22.9" customHeight="1">
      <c r="B412" s="120"/>
      <c r="D412" s="121" t="s">
        <v>70</v>
      </c>
      <c r="E412" s="130" t="s">
        <v>190</v>
      </c>
      <c r="F412" s="130" t="s">
        <v>510</v>
      </c>
      <c r="I412" s="123"/>
      <c r="J412" s="131">
        <f>BK412</f>
        <v>0</v>
      </c>
      <c r="L412" s="120"/>
      <c r="M412" s="125"/>
      <c r="P412" s="126">
        <f>SUM(P413:P553)</f>
        <v>0</v>
      </c>
      <c r="R412" s="126">
        <f>SUM(R413:R553)</f>
        <v>84.757494100000002</v>
      </c>
      <c r="T412" s="127">
        <f>SUM(T413:T553)</f>
        <v>30.740000000000002</v>
      </c>
      <c r="AR412" s="121" t="s">
        <v>78</v>
      </c>
      <c r="AT412" s="128" t="s">
        <v>70</v>
      </c>
      <c r="AU412" s="128" t="s">
        <v>78</v>
      </c>
      <c r="AY412" s="121" t="s">
        <v>127</v>
      </c>
      <c r="BK412" s="129">
        <f>SUM(BK413:BK553)</f>
        <v>0</v>
      </c>
    </row>
    <row r="413" spans="2:65" s="1" customFormat="1" ht="24.2" customHeight="1">
      <c r="B413" s="33"/>
      <c r="C413" s="132" t="s">
        <v>511</v>
      </c>
      <c r="D413" s="132" t="s">
        <v>129</v>
      </c>
      <c r="E413" s="133" t="s">
        <v>512</v>
      </c>
      <c r="F413" s="134" t="s">
        <v>513</v>
      </c>
      <c r="G413" s="135" t="s">
        <v>514</v>
      </c>
      <c r="H413" s="136">
        <v>5</v>
      </c>
      <c r="I413" s="137"/>
      <c r="J413" s="138">
        <f>ROUND(I413*H413,2)</f>
        <v>0</v>
      </c>
      <c r="K413" s="134" t="s">
        <v>133</v>
      </c>
      <c r="L413" s="33"/>
      <c r="M413" s="139" t="s">
        <v>19</v>
      </c>
      <c r="N413" s="140" t="s">
        <v>42</v>
      </c>
      <c r="P413" s="141">
        <f>O413*H413</f>
        <v>0</v>
      </c>
      <c r="Q413" s="141">
        <v>6.9999999999999999E-4</v>
      </c>
      <c r="R413" s="141">
        <f>Q413*H413</f>
        <v>3.5000000000000001E-3</v>
      </c>
      <c r="S413" s="141">
        <v>0</v>
      </c>
      <c r="T413" s="142">
        <f>S413*H413</f>
        <v>0</v>
      </c>
      <c r="AR413" s="143" t="s">
        <v>134</v>
      </c>
      <c r="AT413" s="143" t="s">
        <v>129</v>
      </c>
      <c r="AU413" s="143" t="s">
        <v>80</v>
      </c>
      <c r="AY413" s="18" t="s">
        <v>127</v>
      </c>
      <c r="BE413" s="144">
        <f>IF(N413="základní",J413,0)</f>
        <v>0</v>
      </c>
      <c r="BF413" s="144">
        <f>IF(N413="snížená",J413,0)</f>
        <v>0</v>
      </c>
      <c r="BG413" s="144">
        <f>IF(N413="zákl. přenesená",J413,0)</f>
        <v>0</v>
      </c>
      <c r="BH413" s="144">
        <f>IF(N413="sníž. přenesená",J413,0)</f>
        <v>0</v>
      </c>
      <c r="BI413" s="144">
        <f>IF(N413="nulová",J413,0)</f>
        <v>0</v>
      </c>
      <c r="BJ413" s="18" t="s">
        <v>78</v>
      </c>
      <c r="BK413" s="144">
        <f>ROUND(I413*H413,2)</f>
        <v>0</v>
      </c>
      <c r="BL413" s="18" t="s">
        <v>134</v>
      </c>
      <c r="BM413" s="143" t="s">
        <v>515</v>
      </c>
    </row>
    <row r="414" spans="2:65" s="1" customFormat="1">
      <c r="B414" s="33"/>
      <c r="D414" s="145" t="s">
        <v>136</v>
      </c>
      <c r="F414" s="146" t="s">
        <v>516</v>
      </c>
      <c r="I414" s="147"/>
      <c r="L414" s="33"/>
      <c r="M414" s="148"/>
      <c r="T414" s="54"/>
      <c r="AT414" s="18" t="s">
        <v>136</v>
      </c>
      <c r="AU414" s="18" t="s">
        <v>80</v>
      </c>
    </row>
    <row r="415" spans="2:65" s="12" customFormat="1">
      <c r="B415" s="149"/>
      <c r="D415" s="150" t="s">
        <v>138</v>
      </c>
      <c r="E415" s="151" t="s">
        <v>19</v>
      </c>
      <c r="F415" s="152" t="s">
        <v>517</v>
      </c>
      <c r="H415" s="151" t="s">
        <v>19</v>
      </c>
      <c r="I415" s="153"/>
      <c r="L415" s="149"/>
      <c r="M415" s="154"/>
      <c r="T415" s="155"/>
      <c r="AT415" s="151" t="s">
        <v>138</v>
      </c>
      <c r="AU415" s="151" t="s">
        <v>80</v>
      </c>
      <c r="AV415" s="12" t="s">
        <v>78</v>
      </c>
      <c r="AW415" s="12" t="s">
        <v>33</v>
      </c>
      <c r="AX415" s="12" t="s">
        <v>71</v>
      </c>
      <c r="AY415" s="151" t="s">
        <v>127</v>
      </c>
    </row>
    <row r="416" spans="2:65" s="13" customFormat="1">
      <c r="B416" s="156"/>
      <c r="D416" s="150" t="s">
        <v>138</v>
      </c>
      <c r="E416" s="157" t="s">
        <v>19</v>
      </c>
      <c r="F416" s="158" t="s">
        <v>80</v>
      </c>
      <c r="H416" s="159">
        <v>2</v>
      </c>
      <c r="I416" s="160"/>
      <c r="L416" s="156"/>
      <c r="M416" s="161"/>
      <c r="T416" s="162"/>
      <c r="AT416" s="157" t="s">
        <v>138</v>
      </c>
      <c r="AU416" s="157" t="s">
        <v>80</v>
      </c>
      <c r="AV416" s="13" t="s">
        <v>80</v>
      </c>
      <c r="AW416" s="13" t="s">
        <v>33</v>
      </c>
      <c r="AX416" s="13" t="s">
        <v>71</v>
      </c>
      <c r="AY416" s="157" t="s">
        <v>127</v>
      </c>
    </row>
    <row r="417" spans="2:65" s="12" customFormat="1">
      <c r="B417" s="149"/>
      <c r="D417" s="150" t="s">
        <v>138</v>
      </c>
      <c r="E417" s="151" t="s">
        <v>19</v>
      </c>
      <c r="F417" s="152" t="s">
        <v>518</v>
      </c>
      <c r="H417" s="151" t="s">
        <v>19</v>
      </c>
      <c r="I417" s="153"/>
      <c r="L417" s="149"/>
      <c r="M417" s="154"/>
      <c r="T417" s="155"/>
      <c r="AT417" s="151" t="s">
        <v>138</v>
      </c>
      <c r="AU417" s="151" t="s">
        <v>80</v>
      </c>
      <c r="AV417" s="12" t="s">
        <v>78</v>
      </c>
      <c r="AW417" s="12" t="s">
        <v>33</v>
      </c>
      <c r="AX417" s="12" t="s">
        <v>71</v>
      </c>
      <c r="AY417" s="151" t="s">
        <v>127</v>
      </c>
    </row>
    <row r="418" spans="2:65" s="13" customFormat="1">
      <c r="B418" s="156"/>
      <c r="D418" s="150" t="s">
        <v>138</v>
      </c>
      <c r="E418" s="157" t="s">
        <v>19</v>
      </c>
      <c r="F418" s="158" t="s">
        <v>519</v>
      </c>
      <c r="H418" s="159">
        <v>2</v>
      </c>
      <c r="I418" s="160"/>
      <c r="L418" s="156"/>
      <c r="M418" s="161"/>
      <c r="T418" s="162"/>
      <c r="AT418" s="157" t="s">
        <v>138</v>
      </c>
      <c r="AU418" s="157" t="s">
        <v>80</v>
      </c>
      <c r="AV418" s="13" t="s">
        <v>80</v>
      </c>
      <c r="AW418" s="13" t="s">
        <v>33</v>
      </c>
      <c r="AX418" s="13" t="s">
        <v>71</v>
      </c>
      <c r="AY418" s="157" t="s">
        <v>127</v>
      </c>
    </row>
    <row r="419" spans="2:65" s="12" customFormat="1">
      <c r="B419" s="149"/>
      <c r="D419" s="150" t="s">
        <v>138</v>
      </c>
      <c r="E419" s="151" t="s">
        <v>19</v>
      </c>
      <c r="F419" s="152" t="s">
        <v>520</v>
      </c>
      <c r="H419" s="151" t="s">
        <v>19</v>
      </c>
      <c r="I419" s="153"/>
      <c r="L419" s="149"/>
      <c r="M419" s="154"/>
      <c r="T419" s="155"/>
      <c r="AT419" s="151" t="s">
        <v>138</v>
      </c>
      <c r="AU419" s="151" t="s">
        <v>80</v>
      </c>
      <c r="AV419" s="12" t="s">
        <v>78</v>
      </c>
      <c r="AW419" s="12" t="s">
        <v>33</v>
      </c>
      <c r="AX419" s="12" t="s">
        <v>71</v>
      </c>
      <c r="AY419" s="151" t="s">
        <v>127</v>
      </c>
    </row>
    <row r="420" spans="2:65" s="13" customFormat="1">
      <c r="B420" s="156"/>
      <c r="D420" s="150" t="s">
        <v>138</v>
      </c>
      <c r="E420" s="157" t="s">
        <v>19</v>
      </c>
      <c r="F420" s="158" t="s">
        <v>78</v>
      </c>
      <c r="H420" s="159">
        <v>1</v>
      </c>
      <c r="I420" s="160"/>
      <c r="L420" s="156"/>
      <c r="M420" s="161"/>
      <c r="T420" s="162"/>
      <c r="AT420" s="157" t="s">
        <v>138</v>
      </c>
      <c r="AU420" s="157" t="s">
        <v>80</v>
      </c>
      <c r="AV420" s="13" t="s">
        <v>80</v>
      </c>
      <c r="AW420" s="13" t="s">
        <v>33</v>
      </c>
      <c r="AX420" s="13" t="s">
        <v>71</v>
      </c>
      <c r="AY420" s="157" t="s">
        <v>127</v>
      </c>
    </row>
    <row r="421" spans="2:65" s="14" customFormat="1">
      <c r="B421" s="163"/>
      <c r="D421" s="150" t="s">
        <v>138</v>
      </c>
      <c r="E421" s="164" t="s">
        <v>19</v>
      </c>
      <c r="F421" s="165" t="s">
        <v>222</v>
      </c>
      <c r="H421" s="166">
        <v>5</v>
      </c>
      <c r="I421" s="167"/>
      <c r="L421" s="163"/>
      <c r="M421" s="168"/>
      <c r="T421" s="169"/>
      <c r="AT421" s="164" t="s">
        <v>138</v>
      </c>
      <c r="AU421" s="164" t="s">
        <v>80</v>
      </c>
      <c r="AV421" s="14" t="s">
        <v>134</v>
      </c>
      <c r="AW421" s="14" t="s">
        <v>33</v>
      </c>
      <c r="AX421" s="14" t="s">
        <v>78</v>
      </c>
      <c r="AY421" s="164" t="s">
        <v>127</v>
      </c>
    </row>
    <row r="422" spans="2:65" s="1" customFormat="1" ht="24.2" customHeight="1">
      <c r="B422" s="33"/>
      <c r="C422" s="177" t="s">
        <v>521</v>
      </c>
      <c r="D422" s="177" t="s">
        <v>273</v>
      </c>
      <c r="E422" s="178" t="s">
        <v>522</v>
      </c>
      <c r="F422" s="179" t="s">
        <v>523</v>
      </c>
      <c r="G422" s="180" t="s">
        <v>514</v>
      </c>
      <c r="H422" s="181">
        <v>2</v>
      </c>
      <c r="I422" s="182"/>
      <c r="J422" s="183">
        <f>ROUND(I422*H422,2)</f>
        <v>0</v>
      </c>
      <c r="K422" s="179" t="s">
        <v>133</v>
      </c>
      <c r="L422" s="184"/>
      <c r="M422" s="185" t="s">
        <v>19</v>
      </c>
      <c r="N422" s="186" t="s">
        <v>42</v>
      </c>
      <c r="P422" s="141">
        <f>O422*H422</f>
        <v>0</v>
      </c>
      <c r="Q422" s="141">
        <v>2.5000000000000001E-3</v>
      </c>
      <c r="R422" s="141">
        <f>Q422*H422</f>
        <v>5.0000000000000001E-3</v>
      </c>
      <c r="S422" s="141">
        <v>0</v>
      </c>
      <c r="T422" s="142">
        <f>S422*H422</f>
        <v>0</v>
      </c>
      <c r="AR422" s="143" t="s">
        <v>183</v>
      </c>
      <c r="AT422" s="143" t="s">
        <v>273</v>
      </c>
      <c r="AU422" s="143" t="s">
        <v>80</v>
      </c>
      <c r="AY422" s="18" t="s">
        <v>127</v>
      </c>
      <c r="BE422" s="144">
        <f>IF(N422="základní",J422,0)</f>
        <v>0</v>
      </c>
      <c r="BF422" s="144">
        <f>IF(N422="snížená",J422,0)</f>
        <v>0</v>
      </c>
      <c r="BG422" s="144">
        <f>IF(N422="zákl. přenesená",J422,0)</f>
        <v>0</v>
      </c>
      <c r="BH422" s="144">
        <f>IF(N422="sníž. přenesená",J422,0)</f>
        <v>0</v>
      </c>
      <c r="BI422" s="144">
        <f>IF(N422="nulová",J422,0)</f>
        <v>0</v>
      </c>
      <c r="BJ422" s="18" t="s">
        <v>78</v>
      </c>
      <c r="BK422" s="144">
        <f>ROUND(I422*H422,2)</f>
        <v>0</v>
      </c>
      <c r="BL422" s="18" t="s">
        <v>134</v>
      </c>
      <c r="BM422" s="143" t="s">
        <v>524</v>
      </c>
    </row>
    <row r="423" spans="2:65" s="1" customFormat="1" ht="24.2" customHeight="1">
      <c r="B423" s="33"/>
      <c r="C423" s="177" t="s">
        <v>525</v>
      </c>
      <c r="D423" s="177" t="s">
        <v>273</v>
      </c>
      <c r="E423" s="178" t="s">
        <v>526</v>
      </c>
      <c r="F423" s="179" t="s">
        <v>527</v>
      </c>
      <c r="G423" s="180" t="s">
        <v>514</v>
      </c>
      <c r="H423" s="181">
        <v>2</v>
      </c>
      <c r="I423" s="182"/>
      <c r="J423" s="183">
        <f>ROUND(I423*H423,2)</f>
        <v>0</v>
      </c>
      <c r="K423" s="179" t="s">
        <v>133</v>
      </c>
      <c r="L423" s="184"/>
      <c r="M423" s="185" t="s">
        <v>19</v>
      </c>
      <c r="N423" s="186" t="s">
        <v>42</v>
      </c>
      <c r="P423" s="141">
        <f>O423*H423</f>
        <v>0</v>
      </c>
      <c r="Q423" s="141">
        <v>3.5000000000000001E-3</v>
      </c>
      <c r="R423" s="141">
        <f>Q423*H423</f>
        <v>7.0000000000000001E-3</v>
      </c>
      <c r="S423" s="141">
        <v>0</v>
      </c>
      <c r="T423" s="142">
        <f>S423*H423</f>
        <v>0</v>
      </c>
      <c r="AR423" s="143" t="s">
        <v>183</v>
      </c>
      <c r="AT423" s="143" t="s">
        <v>273</v>
      </c>
      <c r="AU423" s="143" t="s">
        <v>80</v>
      </c>
      <c r="AY423" s="18" t="s">
        <v>127</v>
      </c>
      <c r="BE423" s="144">
        <f>IF(N423="základní",J423,0)</f>
        <v>0</v>
      </c>
      <c r="BF423" s="144">
        <f>IF(N423="snížená",J423,0)</f>
        <v>0</v>
      </c>
      <c r="BG423" s="144">
        <f>IF(N423="zákl. přenesená",J423,0)</f>
        <v>0</v>
      </c>
      <c r="BH423" s="144">
        <f>IF(N423="sníž. přenesená",J423,0)</f>
        <v>0</v>
      </c>
      <c r="BI423" s="144">
        <f>IF(N423="nulová",J423,0)</f>
        <v>0</v>
      </c>
      <c r="BJ423" s="18" t="s">
        <v>78</v>
      </c>
      <c r="BK423" s="144">
        <f>ROUND(I423*H423,2)</f>
        <v>0</v>
      </c>
      <c r="BL423" s="18" t="s">
        <v>134</v>
      </c>
      <c r="BM423" s="143" t="s">
        <v>528</v>
      </c>
    </row>
    <row r="424" spans="2:65" s="1" customFormat="1" ht="16.5" customHeight="1">
      <c r="B424" s="33"/>
      <c r="C424" s="177" t="s">
        <v>529</v>
      </c>
      <c r="D424" s="177" t="s">
        <v>273</v>
      </c>
      <c r="E424" s="178" t="s">
        <v>530</v>
      </c>
      <c r="F424" s="179" t="s">
        <v>531</v>
      </c>
      <c r="G424" s="180" t="s">
        <v>514</v>
      </c>
      <c r="H424" s="181">
        <v>1</v>
      </c>
      <c r="I424" s="182"/>
      <c r="J424" s="183">
        <f>ROUND(I424*H424,2)</f>
        <v>0</v>
      </c>
      <c r="K424" s="179" t="s">
        <v>133</v>
      </c>
      <c r="L424" s="184"/>
      <c r="M424" s="185" t="s">
        <v>19</v>
      </c>
      <c r="N424" s="186" t="s">
        <v>42</v>
      </c>
      <c r="P424" s="141">
        <f>O424*H424</f>
        <v>0</v>
      </c>
      <c r="Q424" s="141">
        <v>1.6999999999999999E-3</v>
      </c>
      <c r="R424" s="141">
        <f>Q424*H424</f>
        <v>1.6999999999999999E-3</v>
      </c>
      <c r="S424" s="141">
        <v>0</v>
      </c>
      <c r="T424" s="142">
        <f>S424*H424</f>
        <v>0</v>
      </c>
      <c r="AR424" s="143" t="s">
        <v>183</v>
      </c>
      <c r="AT424" s="143" t="s">
        <v>273</v>
      </c>
      <c r="AU424" s="143" t="s">
        <v>80</v>
      </c>
      <c r="AY424" s="18" t="s">
        <v>127</v>
      </c>
      <c r="BE424" s="144">
        <f>IF(N424="základní",J424,0)</f>
        <v>0</v>
      </c>
      <c r="BF424" s="144">
        <f>IF(N424="snížená",J424,0)</f>
        <v>0</v>
      </c>
      <c r="BG424" s="144">
        <f>IF(N424="zákl. přenesená",J424,0)</f>
        <v>0</v>
      </c>
      <c r="BH424" s="144">
        <f>IF(N424="sníž. přenesená",J424,0)</f>
        <v>0</v>
      </c>
      <c r="BI424" s="144">
        <f>IF(N424="nulová",J424,0)</f>
        <v>0</v>
      </c>
      <c r="BJ424" s="18" t="s">
        <v>78</v>
      </c>
      <c r="BK424" s="144">
        <f>ROUND(I424*H424,2)</f>
        <v>0</v>
      </c>
      <c r="BL424" s="18" t="s">
        <v>134</v>
      </c>
      <c r="BM424" s="143" t="s">
        <v>532</v>
      </c>
    </row>
    <row r="425" spans="2:65" s="1" customFormat="1" ht="24.2" customHeight="1">
      <c r="B425" s="33"/>
      <c r="C425" s="132" t="s">
        <v>533</v>
      </c>
      <c r="D425" s="132" t="s">
        <v>129</v>
      </c>
      <c r="E425" s="133" t="s">
        <v>534</v>
      </c>
      <c r="F425" s="134" t="s">
        <v>535</v>
      </c>
      <c r="G425" s="135" t="s">
        <v>514</v>
      </c>
      <c r="H425" s="136">
        <v>4</v>
      </c>
      <c r="I425" s="137"/>
      <c r="J425" s="138">
        <f>ROUND(I425*H425,2)</f>
        <v>0</v>
      </c>
      <c r="K425" s="134" t="s">
        <v>133</v>
      </c>
      <c r="L425" s="33"/>
      <c r="M425" s="139" t="s">
        <v>19</v>
      </c>
      <c r="N425" s="140" t="s">
        <v>42</v>
      </c>
      <c r="P425" s="141">
        <f>O425*H425</f>
        <v>0</v>
      </c>
      <c r="Q425" s="141">
        <v>1.0499999999999999E-3</v>
      </c>
      <c r="R425" s="141">
        <f>Q425*H425</f>
        <v>4.1999999999999997E-3</v>
      </c>
      <c r="S425" s="141">
        <v>0</v>
      </c>
      <c r="T425" s="142">
        <f>S425*H425</f>
        <v>0</v>
      </c>
      <c r="AR425" s="143" t="s">
        <v>134</v>
      </c>
      <c r="AT425" s="143" t="s">
        <v>129</v>
      </c>
      <c r="AU425" s="143" t="s">
        <v>80</v>
      </c>
      <c r="AY425" s="18" t="s">
        <v>127</v>
      </c>
      <c r="BE425" s="144">
        <f>IF(N425="základní",J425,0)</f>
        <v>0</v>
      </c>
      <c r="BF425" s="144">
        <f>IF(N425="snížená",J425,0)</f>
        <v>0</v>
      </c>
      <c r="BG425" s="144">
        <f>IF(N425="zákl. přenesená",J425,0)</f>
        <v>0</v>
      </c>
      <c r="BH425" s="144">
        <f>IF(N425="sníž. přenesená",J425,0)</f>
        <v>0</v>
      </c>
      <c r="BI425" s="144">
        <f>IF(N425="nulová",J425,0)</f>
        <v>0</v>
      </c>
      <c r="BJ425" s="18" t="s">
        <v>78</v>
      </c>
      <c r="BK425" s="144">
        <f>ROUND(I425*H425,2)</f>
        <v>0</v>
      </c>
      <c r="BL425" s="18" t="s">
        <v>134</v>
      </c>
      <c r="BM425" s="143" t="s">
        <v>536</v>
      </c>
    </row>
    <row r="426" spans="2:65" s="1" customFormat="1">
      <c r="B426" s="33"/>
      <c r="D426" s="145" t="s">
        <v>136</v>
      </c>
      <c r="F426" s="146" t="s">
        <v>537</v>
      </c>
      <c r="I426" s="147"/>
      <c r="L426" s="33"/>
      <c r="M426" s="148"/>
      <c r="T426" s="54"/>
      <c r="AT426" s="18" t="s">
        <v>136</v>
      </c>
      <c r="AU426" s="18" t="s">
        <v>80</v>
      </c>
    </row>
    <row r="427" spans="2:65" s="12" customFormat="1">
      <c r="B427" s="149"/>
      <c r="D427" s="150" t="s">
        <v>138</v>
      </c>
      <c r="E427" s="151" t="s">
        <v>19</v>
      </c>
      <c r="F427" s="152" t="s">
        <v>538</v>
      </c>
      <c r="H427" s="151" t="s">
        <v>19</v>
      </c>
      <c r="I427" s="153"/>
      <c r="L427" s="149"/>
      <c r="M427" s="154"/>
      <c r="T427" s="155"/>
      <c r="AT427" s="151" t="s">
        <v>138</v>
      </c>
      <c r="AU427" s="151" t="s">
        <v>80</v>
      </c>
      <c r="AV427" s="12" t="s">
        <v>78</v>
      </c>
      <c r="AW427" s="12" t="s">
        <v>33</v>
      </c>
      <c r="AX427" s="12" t="s">
        <v>71</v>
      </c>
      <c r="AY427" s="151" t="s">
        <v>127</v>
      </c>
    </row>
    <row r="428" spans="2:65" s="13" customFormat="1">
      <c r="B428" s="156"/>
      <c r="D428" s="150" t="s">
        <v>138</v>
      </c>
      <c r="E428" s="157" t="s">
        <v>19</v>
      </c>
      <c r="F428" s="158" t="s">
        <v>134</v>
      </c>
      <c r="H428" s="159">
        <v>4</v>
      </c>
      <c r="I428" s="160"/>
      <c r="L428" s="156"/>
      <c r="M428" s="161"/>
      <c r="T428" s="162"/>
      <c r="AT428" s="157" t="s">
        <v>138</v>
      </c>
      <c r="AU428" s="157" t="s">
        <v>80</v>
      </c>
      <c r="AV428" s="13" t="s">
        <v>80</v>
      </c>
      <c r="AW428" s="13" t="s">
        <v>33</v>
      </c>
      <c r="AX428" s="13" t="s">
        <v>78</v>
      </c>
      <c r="AY428" s="157" t="s">
        <v>127</v>
      </c>
    </row>
    <row r="429" spans="2:65" s="1" customFormat="1" ht="24.2" customHeight="1">
      <c r="B429" s="33"/>
      <c r="C429" s="177" t="s">
        <v>539</v>
      </c>
      <c r="D429" s="177" t="s">
        <v>273</v>
      </c>
      <c r="E429" s="178" t="s">
        <v>540</v>
      </c>
      <c r="F429" s="179" t="s">
        <v>541</v>
      </c>
      <c r="G429" s="180" t="s">
        <v>514</v>
      </c>
      <c r="H429" s="181">
        <v>4</v>
      </c>
      <c r="I429" s="182"/>
      <c r="J429" s="183">
        <f>ROUND(I429*H429,2)</f>
        <v>0</v>
      </c>
      <c r="K429" s="179" t="s">
        <v>133</v>
      </c>
      <c r="L429" s="184"/>
      <c r="M429" s="185" t="s">
        <v>19</v>
      </c>
      <c r="N429" s="186" t="s">
        <v>42</v>
      </c>
      <c r="P429" s="141">
        <f>O429*H429</f>
        <v>0</v>
      </c>
      <c r="Q429" s="141">
        <v>1.55E-2</v>
      </c>
      <c r="R429" s="141">
        <f>Q429*H429</f>
        <v>6.2E-2</v>
      </c>
      <c r="S429" s="141">
        <v>0</v>
      </c>
      <c r="T429" s="142">
        <f>S429*H429</f>
        <v>0</v>
      </c>
      <c r="AR429" s="143" t="s">
        <v>183</v>
      </c>
      <c r="AT429" s="143" t="s">
        <v>273</v>
      </c>
      <c r="AU429" s="143" t="s">
        <v>80</v>
      </c>
      <c r="AY429" s="18" t="s">
        <v>127</v>
      </c>
      <c r="BE429" s="144">
        <f>IF(N429="základní",J429,0)</f>
        <v>0</v>
      </c>
      <c r="BF429" s="144">
        <f>IF(N429="snížená",J429,0)</f>
        <v>0</v>
      </c>
      <c r="BG429" s="144">
        <f>IF(N429="zákl. přenesená",J429,0)</f>
        <v>0</v>
      </c>
      <c r="BH429" s="144">
        <f>IF(N429="sníž. přenesená",J429,0)</f>
        <v>0</v>
      </c>
      <c r="BI429" s="144">
        <f>IF(N429="nulová",J429,0)</f>
        <v>0</v>
      </c>
      <c r="BJ429" s="18" t="s">
        <v>78</v>
      </c>
      <c r="BK429" s="144">
        <f>ROUND(I429*H429,2)</f>
        <v>0</v>
      </c>
      <c r="BL429" s="18" t="s">
        <v>134</v>
      </c>
      <c r="BM429" s="143" t="s">
        <v>542</v>
      </c>
    </row>
    <row r="430" spans="2:65" s="1" customFormat="1" ht="24.2" customHeight="1">
      <c r="B430" s="33"/>
      <c r="C430" s="132" t="s">
        <v>543</v>
      </c>
      <c r="D430" s="132" t="s">
        <v>129</v>
      </c>
      <c r="E430" s="133" t="s">
        <v>544</v>
      </c>
      <c r="F430" s="134" t="s">
        <v>545</v>
      </c>
      <c r="G430" s="135" t="s">
        <v>514</v>
      </c>
      <c r="H430" s="136">
        <v>1</v>
      </c>
      <c r="I430" s="137"/>
      <c r="J430" s="138">
        <f>ROUND(I430*H430,2)</f>
        <v>0</v>
      </c>
      <c r="K430" s="134" t="s">
        <v>133</v>
      </c>
      <c r="L430" s="33"/>
      <c r="M430" s="139" t="s">
        <v>19</v>
      </c>
      <c r="N430" s="140" t="s">
        <v>42</v>
      </c>
      <c r="P430" s="141">
        <f>O430*H430</f>
        <v>0</v>
      </c>
      <c r="Q430" s="141">
        <v>0</v>
      </c>
      <c r="R430" s="141">
        <f>Q430*H430</f>
        <v>0</v>
      </c>
      <c r="S430" s="141">
        <v>0</v>
      </c>
      <c r="T430" s="142">
        <f>S430*H430</f>
        <v>0</v>
      </c>
      <c r="AR430" s="143" t="s">
        <v>134</v>
      </c>
      <c r="AT430" s="143" t="s">
        <v>129</v>
      </c>
      <c r="AU430" s="143" t="s">
        <v>80</v>
      </c>
      <c r="AY430" s="18" t="s">
        <v>127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78</v>
      </c>
      <c r="BK430" s="144">
        <f>ROUND(I430*H430,2)</f>
        <v>0</v>
      </c>
      <c r="BL430" s="18" t="s">
        <v>134</v>
      </c>
      <c r="BM430" s="143" t="s">
        <v>546</v>
      </c>
    </row>
    <row r="431" spans="2:65" s="1" customFormat="1">
      <c r="B431" s="33"/>
      <c r="D431" s="145" t="s">
        <v>136</v>
      </c>
      <c r="F431" s="146" t="s">
        <v>547</v>
      </c>
      <c r="I431" s="147"/>
      <c r="L431" s="33"/>
      <c r="M431" s="148"/>
      <c r="T431" s="54"/>
      <c r="AT431" s="18" t="s">
        <v>136</v>
      </c>
      <c r="AU431" s="18" t="s">
        <v>80</v>
      </c>
    </row>
    <row r="432" spans="2:65" s="12" customFormat="1">
      <c r="B432" s="149"/>
      <c r="D432" s="150" t="s">
        <v>138</v>
      </c>
      <c r="E432" s="151" t="s">
        <v>19</v>
      </c>
      <c r="F432" s="152" t="s">
        <v>548</v>
      </c>
      <c r="H432" s="151" t="s">
        <v>19</v>
      </c>
      <c r="I432" s="153"/>
      <c r="L432" s="149"/>
      <c r="M432" s="154"/>
      <c r="T432" s="155"/>
      <c r="AT432" s="151" t="s">
        <v>138</v>
      </c>
      <c r="AU432" s="151" t="s">
        <v>80</v>
      </c>
      <c r="AV432" s="12" t="s">
        <v>78</v>
      </c>
      <c r="AW432" s="12" t="s">
        <v>33</v>
      </c>
      <c r="AX432" s="12" t="s">
        <v>71</v>
      </c>
      <c r="AY432" s="151" t="s">
        <v>127</v>
      </c>
    </row>
    <row r="433" spans="2:65" s="13" customFormat="1">
      <c r="B433" s="156"/>
      <c r="D433" s="150" t="s">
        <v>138</v>
      </c>
      <c r="E433" s="157" t="s">
        <v>19</v>
      </c>
      <c r="F433" s="158" t="s">
        <v>78</v>
      </c>
      <c r="H433" s="159">
        <v>1</v>
      </c>
      <c r="I433" s="160"/>
      <c r="L433" s="156"/>
      <c r="M433" s="161"/>
      <c r="T433" s="162"/>
      <c r="AT433" s="157" t="s">
        <v>138</v>
      </c>
      <c r="AU433" s="157" t="s">
        <v>80</v>
      </c>
      <c r="AV433" s="13" t="s">
        <v>80</v>
      </c>
      <c r="AW433" s="13" t="s">
        <v>33</v>
      </c>
      <c r="AX433" s="13" t="s">
        <v>78</v>
      </c>
      <c r="AY433" s="157" t="s">
        <v>127</v>
      </c>
    </row>
    <row r="434" spans="2:65" s="1" customFormat="1" ht="16.5" customHeight="1">
      <c r="B434" s="33"/>
      <c r="C434" s="177" t="s">
        <v>549</v>
      </c>
      <c r="D434" s="177" t="s">
        <v>273</v>
      </c>
      <c r="E434" s="178" t="s">
        <v>550</v>
      </c>
      <c r="F434" s="179" t="s">
        <v>551</v>
      </c>
      <c r="G434" s="180" t="s">
        <v>514</v>
      </c>
      <c r="H434" s="181">
        <v>1</v>
      </c>
      <c r="I434" s="182"/>
      <c r="J434" s="183">
        <f>ROUND(I434*H434,2)</f>
        <v>0</v>
      </c>
      <c r="K434" s="179" t="s">
        <v>133</v>
      </c>
      <c r="L434" s="184"/>
      <c r="M434" s="185" t="s">
        <v>19</v>
      </c>
      <c r="N434" s="186" t="s">
        <v>42</v>
      </c>
      <c r="P434" s="141">
        <f>O434*H434</f>
        <v>0</v>
      </c>
      <c r="Q434" s="141">
        <v>8.9999999999999993E-3</v>
      </c>
      <c r="R434" s="141">
        <f>Q434*H434</f>
        <v>8.9999999999999993E-3</v>
      </c>
      <c r="S434" s="141">
        <v>0</v>
      </c>
      <c r="T434" s="142">
        <f>S434*H434</f>
        <v>0</v>
      </c>
      <c r="AR434" s="143" t="s">
        <v>183</v>
      </c>
      <c r="AT434" s="143" t="s">
        <v>273</v>
      </c>
      <c r="AU434" s="143" t="s">
        <v>80</v>
      </c>
      <c r="AY434" s="18" t="s">
        <v>127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78</v>
      </c>
      <c r="BK434" s="144">
        <f>ROUND(I434*H434,2)</f>
        <v>0</v>
      </c>
      <c r="BL434" s="18" t="s">
        <v>134</v>
      </c>
      <c r="BM434" s="143" t="s">
        <v>552</v>
      </c>
    </row>
    <row r="435" spans="2:65" s="1" customFormat="1" ht="24.2" customHeight="1">
      <c r="B435" s="33"/>
      <c r="C435" s="132" t="s">
        <v>553</v>
      </c>
      <c r="D435" s="132" t="s">
        <v>129</v>
      </c>
      <c r="E435" s="133" t="s">
        <v>554</v>
      </c>
      <c r="F435" s="134" t="s">
        <v>555</v>
      </c>
      <c r="G435" s="135" t="s">
        <v>514</v>
      </c>
      <c r="H435" s="136">
        <v>8</v>
      </c>
      <c r="I435" s="137"/>
      <c r="J435" s="138">
        <f>ROUND(I435*H435,2)</f>
        <v>0</v>
      </c>
      <c r="K435" s="134" t="s">
        <v>133</v>
      </c>
      <c r="L435" s="33"/>
      <c r="M435" s="139" t="s">
        <v>19</v>
      </c>
      <c r="N435" s="140" t="s">
        <v>42</v>
      </c>
      <c r="P435" s="141">
        <f>O435*H435</f>
        <v>0</v>
      </c>
      <c r="Q435" s="141">
        <v>0.11241</v>
      </c>
      <c r="R435" s="141">
        <f>Q435*H435</f>
        <v>0.89927999999999997</v>
      </c>
      <c r="S435" s="141">
        <v>0</v>
      </c>
      <c r="T435" s="142">
        <f>S435*H435</f>
        <v>0</v>
      </c>
      <c r="AR435" s="143" t="s">
        <v>134</v>
      </c>
      <c r="AT435" s="143" t="s">
        <v>129</v>
      </c>
      <c r="AU435" s="143" t="s">
        <v>80</v>
      </c>
      <c r="AY435" s="18" t="s">
        <v>127</v>
      </c>
      <c r="BE435" s="144">
        <f>IF(N435="základní",J435,0)</f>
        <v>0</v>
      </c>
      <c r="BF435" s="144">
        <f>IF(N435="snížená",J435,0)</f>
        <v>0</v>
      </c>
      <c r="BG435" s="144">
        <f>IF(N435="zákl. přenesená",J435,0)</f>
        <v>0</v>
      </c>
      <c r="BH435" s="144">
        <f>IF(N435="sníž. přenesená",J435,0)</f>
        <v>0</v>
      </c>
      <c r="BI435" s="144">
        <f>IF(N435="nulová",J435,0)</f>
        <v>0</v>
      </c>
      <c r="BJ435" s="18" t="s">
        <v>78</v>
      </c>
      <c r="BK435" s="144">
        <f>ROUND(I435*H435,2)</f>
        <v>0</v>
      </c>
      <c r="BL435" s="18" t="s">
        <v>134</v>
      </c>
      <c r="BM435" s="143" t="s">
        <v>556</v>
      </c>
    </row>
    <row r="436" spans="2:65" s="1" customFormat="1">
      <c r="B436" s="33"/>
      <c r="D436" s="145" t="s">
        <v>136</v>
      </c>
      <c r="F436" s="146" t="s">
        <v>557</v>
      </c>
      <c r="I436" s="147"/>
      <c r="L436" s="33"/>
      <c r="M436" s="148"/>
      <c r="T436" s="54"/>
      <c r="AT436" s="18" t="s">
        <v>136</v>
      </c>
      <c r="AU436" s="18" t="s">
        <v>80</v>
      </c>
    </row>
    <row r="437" spans="2:65" s="12" customFormat="1">
      <c r="B437" s="149"/>
      <c r="D437" s="150" t="s">
        <v>138</v>
      </c>
      <c r="E437" s="151" t="s">
        <v>19</v>
      </c>
      <c r="F437" s="152" t="s">
        <v>558</v>
      </c>
      <c r="H437" s="151" t="s">
        <v>19</v>
      </c>
      <c r="I437" s="153"/>
      <c r="L437" s="149"/>
      <c r="M437" s="154"/>
      <c r="T437" s="155"/>
      <c r="AT437" s="151" t="s">
        <v>138</v>
      </c>
      <c r="AU437" s="151" t="s">
        <v>80</v>
      </c>
      <c r="AV437" s="12" t="s">
        <v>78</v>
      </c>
      <c r="AW437" s="12" t="s">
        <v>33</v>
      </c>
      <c r="AX437" s="12" t="s">
        <v>71</v>
      </c>
      <c r="AY437" s="151" t="s">
        <v>127</v>
      </c>
    </row>
    <row r="438" spans="2:65" s="13" customFormat="1">
      <c r="B438" s="156"/>
      <c r="D438" s="150" t="s">
        <v>138</v>
      </c>
      <c r="E438" s="157" t="s">
        <v>19</v>
      </c>
      <c r="F438" s="158" t="s">
        <v>559</v>
      </c>
      <c r="H438" s="159">
        <v>4</v>
      </c>
      <c r="I438" s="160"/>
      <c r="L438" s="156"/>
      <c r="M438" s="161"/>
      <c r="T438" s="162"/>
      <c r="AT438" s="157" t="s">
        <v>138</v>
      </c>
      <c r="AU438" s="157" t="s">
        <v>80</v>
      </c>
      <c r="AV438" s="13" t="s">
        <v>80</v>
      </c>
      <c r="AW438" s="13" t="s">
        <v>33</v>
      </c>
      <c r="AX438" s="13" t="s">
        <v>71</v>
      </c>
      <c r="AY438" s="157" t="s">
        <v>127</v>
      </c>
    </row>
    <row r="439" spans="2:65" s="12" customFormat="1">
      <c r="B439" s="149"/>
      <c r="D439" s="150" t="s">
        <v>138</v>
      </c>
      <c r="E439" s="151" t="s">
        <v>19</v>
      </c>
      <c r="F439" s="152" t="s">
        <v>560</v>
      </c>
      <c r="H439" s="151" t="s">
        <v>19</v>
      </c>
      <c r="I439" s="153"/>
      <c r="L439" s="149"/>
      <c r="M439" s="154"/>
      <c r="T439" s="155"/>
      <c r="AT439" s="151" t="s">
        <v>138</v>
      </c>
      <c r="AU439" s="151" t="s">
        <v>80</v>
      </c>
      <c r="AV439" s="12" t="s">
        <v>78</v>
      </c>
      <c r="AW439" s="12" t="s">
        <v>33</v>
      </c>
      <c r="AX439" s="12" t="s">
        <v>71</v>
      </c>
      <c r="AY439" s="151" t="s">
        <v>127</v>
      </c>
    </row>
    <row r="440" spans="2:65" s="13" customFormat="1">
      <c r="B440" s="156"/>
      <c r="D440" s="150" t="s">
        <v>138</v>
      </c>
      <c r="E440" s="157" t="s">
        <v>19</v>
      </c>
      <c r="F440" s="158" t="s">
        <v>134</v>
      </c>
      <c r="H440" s="159">
        <v>4</v>
      </c>
      <c r="I440" s="160"/>
      <c r="L440" s="156"/>
      <c r="M440" s="161"/>
      <c r="T440" s="162"/>
      <c r="AT440" s="157" t="s">
        <v>138</v>
      </c>
      <c r="AU440" s="157" t="s">
        <v>80</v>
      </c>
      <c r="AV440" s="13" t="s">
        <v>80</v>
      </c>
      <c r="AW440" s="13" t="s">
        <v>33</v>
      </c>
      <c r="AX440" s="13" t="s">
        <v>71</v>
      </c>
      <c r="AY440" s="157" t="s">
        <v>127</v>
      </c>
    </row>
    <row r="441" spans="2:65" s="14" customFormat="1">
      <c r="B441" s="163"/>
      <c r="D441" s="150" t="s">
        <v>138</v>
      </c>
      <c r="E441" s="164" t="s">
        <v>19</v>
      </c>
      <c r="F441" s="165" t="s">
        <v>222</v>
      </c>
      <c r="H441" s="166">
        <v>8</v>
      </c>
      <c r="I441" s="167"/>
      <c r="L441" s="163"/>
      <c r="M441" s="168"/>
      <c r="T441" s="169"/>
      <c r="AT441" s="164" t="s">
        <v>138</v>
      </c>
      <c r="AU441" s="164" t="s">
        <v>80</v>
      </c>
      <c r="AV441" s="14" t="s">
        <v>134</v>
      </c>
      <c r="AW441" s="14" t="s">
        <v>33</v>
      </c>
      <c r="AX441" s="14" t="s">
        <v>78</v>
      </c>
      <c r="AY441" s="164" t="s">
        <v>127</v>
      </c>
    </row>
    <row r="442" spans="2:65" s="1" customFormat="1" ht="21.75" customHeight="1">
      <c r="B442" s="33"/>
      <c r="C442" s="177" t="s">
        <v>561</v>
      </c>
      <c r="D442" s="177" t="s">
        <v>273</v>
      </c>
      <c r="E442" s="178" t="s">
        <v>562</v>
      </c>
      <c r="F442" s="179" t="s">
        <v>563</v>
      </c>
      <c r="G442" s="180" t="s">
        <v>514</v>
      </c>
      <c r="H442" s="181">
        <v>8</v>
      </c>
      <c r="I442" s="182"/>
      <c r="J442" s="183">
        <f>ROUND(I442*H442,2)</f>
        <v>0</v>
      </c>
      <c r="K442" s="179" t="s">
        <v>133</v>
      </c>
      <c r="L442" s="184"/>
      <c r="M442" s="185" t="s">
        <v>19</v>
      </c>
      <c r="N442" s="186" t="s">
        <v>42</v>
      </c>
      <c r="P442" s="141">
        <f>O442*H442</f>
        <v>0</v>
      </c>
      <c r="Q442" s="141">
        <v>2.5000000000000001E-3</v>
      </c>
      <c r="R442" s="141">
        <f>Q442*H442</f>
        <v>0.02</v>
      </c>
      <c r="S442" s="141">
        <v>0</v>
      </c>
      <c r="T442" s="142">
        <f>S442*H442</f>
        <v>0</v>
      </c>
      <c r="AR442" s="143" t="s">
        <v>183</v>
      </c>
      <c r="AT442" s="143" t="s">
        <v>273</v>
      </c>
      <c r="AU442" s="143" t="s">
        <v>80</v>
      </c>
      <c r="AY442" s="18" t="s">
        <v>127</v>
      </c>
      <c r="BE442" s="144">
        <f>IF(N442="základní",J442,0)</f>
        <v>0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8" t="s">
        <v>78</v>
      </c>
      <c r="BK442" s="144">
        <f>ROUND(I442*H442,2)</f>
        <v>0</v>
      </c>
      <c r="BL442" s="18" t="s">
        <v>134</v>
      </c>
      <c r="BM442" s="143" t="s">
        <v>564</v>
      </c>
    </row>
    <row r="443" spans="2:65" s="1" customFormat="1" ht="24.2" customHeight="1">
      <c r="B443" s="33"/>
      <c r="C443" s="132" t="s">
        <v>565</v>
      </c>
      <c r="D443" s="132" t="s">
        <v>129</v>
      </c>
      <c r="E443" s="133" t="s">
        <v>566</v>
      </c>
      <c r="F443" s="134" t="s">
        <v>567</v>
      </c>
      <c r="G443" s="135" t="s">
        <v>178</v>
      </c>
      <c r="H443" s="136">
        <v>30</v>
      </c>
      <c r="I443" s="137"/>
      <c r="J443" s="138">
        <f>ROUND(I443*H443,2)</f>
        <v>0</v>
      </c>
      <c r="K443" s="134" t="s">
        <v>133</v>
      </c>
      <c r="L443" s="33"/>
      <c r="M443" s="139" t="s">
        <v>19</v>
      </c>
      <c r="N443" s="140" t="s">
        <v>42</v>
      </c>
      <c r="P443" s="141">
        <f>O443*H443</f>
        <v>0</v>
      </c>
      <c r="Q443" s="141">
        <v>1E-4</v>
      </c>
      <c r="R443" s="141">
        <f>Q443*H443</f>
        <v>3.0000000000000001E-3</v>
      </c>
      <c r="S443" s="141">
        <v>0</v>
      </c>
      <c r="T443" s="142">
        <f>S443*H443</f>
        <v>0</v>
      </c>
      <c r="AR443" s="143" t="s">
        <v>134</v>
      </c>
      <c r="AT443" s="143" t="s">
        <v>129</v>
      </c>
      <c r="AU443" s="143" t="s">
        <v>80</v>
      </c>
      <c r="AY443" s="18" t="s">
        <v>127</v>
      </c>
      <c r="BE443" s="144">
        <f>IF(N443="základní",J443,0)</f>
        <v>0</v>
      </c>
      <c r="BF443" s="144">
        <f>IF(N443="snížená",J443,0)</f>
        <v>0</v>
      </c>
      <c r="BG443" s="144">
        <f>IF(N443="zákl. přenesená",J443,0)</f>
        <v>0</v>
      </c>
      <c r="BH443" s="144">
        <f>IF(N443="sníž. přenesená",J443,0)</f>
        <v>0</v>
      </c>
      <c r="BI443" s="144">
        <f>IF(N443="nulová",J443,0)</f>
        <v>0</v>
      </c>
      <c r="BJ443" s="18" t="s">
        <v>78</v>
      </c>
      <c r="BK443" s="144">
        <f>ROUND(I443*H443,2)</f>
        <v>0</v>
      </c>
      <c r="BL443" s="18" t="s">
        <v>134</v>
      </c>
      <c r="BM443" s="143" t="s">
        <v>568</v>
      </c>
    </row>
    <row r="444" spans="2:65" s="1" customFormat="1">
      <c r="B444" s="33"/>
      <c r="D444" s="145" t="s">
        <v>136</v>
      </c>
      <c r="F444" s="146" t="s">
        <v>569</v>
      </c>
      <c r="I444" s="147"/>
      <c r="L444" s="33"/>
      <c r="M444" s="148"/>
      <c r="T444" s="54"/>
      <c r="AT444" s="18" t="s">
        <v>136</v>
      </c>
      <c r="AU444" s="18" t="s">
        <v>80</v>
      </c>
    </row>
    <row r="445" spans="2:65" s="12" customFormat="1">
      <c r="B445" s="149"/>
      <c r="D445" s="150" t="s">
        <v>138</v>
      </c>
      <c r="E445" s="151" t="s">
        <v>19</v>
      </c>
      <c r="F445" s="152" t="s">
        <v>570</v>
      </c>
      <c r="H445" s="151" t="s">
        <v>19</v>
      </c>
      <c r="I445" s="153"/>
      <c r="L445" s="149"/>
      <c r="M445" s="154"/>
      <c r="T445" s="155"/>
      <c r="AT445" s="151" t="s">
        <v>138</v>
      </c>
      <c r="AU445" s="151" t="s">
        <v>80</v>
      </c>
      <c r="AV445" s="12" t="s">
        <v>78</v>
      </c>
      <c r="AW445" s="12" t="s">
        <v>33</v>
      </c>
      <c r="AX445" s="12" t="s">
        <v>71</v>
      </c>
      <c r="AY445" s="151" t="s">
        <v>127</v>
      </c>
    </row>
    <row r="446" spans="2:65" s="12" customFormat="1">
      <c r="B446" s="149"/>
      <c r="D446" s="150" t="s">
        <v>138</v>
      </c>
      <c r="E446" s="151" t="s">
        <v>19</v>
      </c>
      <c r="F446" s="152" t="s">
        <v>571</v>
      </c>
      <c r="H446" s="151" t="s">
        <v>19</v>
      </c>
      <c r="I446" s="153"/>
      <c r="L446" s="149"/>
      <c r="M446" s="154"/>
      <c r="T446" s="155"/>
      <c r="AT446" s="151" t="s">
        <v>138</v>
      </c>
      <c r="AU446" s="151" t="s">
        <v>80</v>
      </c>
      <c r="AV446" s="12" t="s">
        <v>78</v>
      </c>
      <c r="AW446" s="12" t="s">
        <v>33</v>
      </c>
      <c r="AX446" s="12" t="s">
        <v>71</v>
      </c>
      <c r="AY446" s="151" t="s">
        <v>127</v>
      </c>
    </row>
    <row r="447" spans="2:65" s="13" customFormat="1">
      <c r="B447" s="156"/>
      <c r="D447" s="150" t="s">
        <v>138</v>
      </c>
      <c r="E447" s="157" t="s">
        <v>19</v>
      </c>
      <c r="F447" s="158" t="s">
        <v>341</v>
      </c>
      <c r="H447" s="159">
        <v>30</v>
      </c>
      <c r="I447" s="160"/>
      <c r="L447" s="156"/>
      <c r="M447" s="161"/>
      <c r="T447" s="162"/>
      <c r="AT447" s="157" t="s">
        <v>138</v>
      </c>
      <c r="AU447" s="157" t="s">
        <v>80</v>
      </c>
      <c r="AV447" s="13" t="s">
        <v>80</v>
      </c>
      <c r="AW447" s="13" t="s">
        <v>33</v>
      </c>
      <c r="AX447" s="13" t="s">
        <v>78</v>
      </c>
      <c r="AY447" s="157" t="s">
        <v>127</v>
      </c>
    </row>
    <row r="448" spans="2:65" s="1" customFormat="1" ht="24.2" customHeight="1">
      <c r="B448" s="33"/>
      <c r="C448" s="132" t="s">
        <v>572</v>
      </c>
      <c r="D448" s="132" t="s">
        <v>129</v>
      </c>
      <c r="E448" s="133" t="s">
        <v>573</v>
      </c>
      <c r="F448" s="134" t="s">
        <v>574</v>
      </c>
      <c r="G448" s="135" t="s">
        <v>178</v>
      </c>
      <c r="H448" s="136">
        <v>27</v>
      </c>
      <c r="I448" s="137"/>
      <c r="J448" s="138">
        <f>ROUND(I448*H448,2)</f>
        <v>0</v>
      </c>
      <c r="K448" s="134" t="s">
        <v>133</v>
      </c>
      <c r="L448" s="33"/>
      <c r="M448" s="139" t="s">
        <v>19</v>
      </c>
      <c r="N448" s="140" t="s">
        <v>42</v>
      </c>
      <c r="P448" s="141">
        <f>O448*H448</f>
        <v>0</v>
      </c>
      <c r="Q448" s="141">
        <v>1E-4</v>
      </c>
      <c r="R448" s="141">
        <f>Q448*H448</f>
        <v>2.7000000000000001E-3</v>
      </c>
      <c r="S448" s="141">
        <v>0</v>
      </c>
      <c r="T448" s="142">
        <f>S448*H448</f>
        <v>0</v>
      </c>
      <c r="AR448" s="143" t="s">
        <v>134</v>
      </c>
      <c r="AT448" s="143" t="s">
        <v>129</v>
      </c>
      <c r="AU448" s="143" t="s">
        <v>80</v>
      </c>
      <c r="AY448" s="18" t="s">
        <v>127</v>
      </c>
      <c r="BE448" s="144">
        <f>IF(N448="základní",J448,0)</f>
        <v>0</v>
      </c>
      <c r="BF448" s="144">
        <f>IF(N448="snížená",J448,0)</f>
        <v>0</v>
      </c>
      <c r="BG448" s="144">
        <f>IF(N448="zákl. přenesená",J448,0)</f>
        <v>0</v>
      </c>
      <c r="BH448" s="144">
        <f>IF(N448="sníž. přenesená",J448,0)</f>
        <v>0</v>
      </c>
      <c r="BI448" s="144">
        <f>IF(N448="nulová",J448,0)</f>
        <v>0</v>
      </c>
      <c r="BJ448" s="18" t="s">
        <v>78</v>
      </c>
      <c r="BK448" s="144">
        <f>ROUND(I448*H448,2)</f>
        <v>0</v>
      </c>
      <c r="BL448" s="18" t="s">
        <v>134</v>
      </c>
      <c r="BM448" s="143" t="s">
        <v>575</v>
      </c>
    </row>
    <row r="449" spans="2:65" s="1" customFormat="1">
      <c r="B449" s="33"/>
      <c r="D449" s="145" t="s">
        <v>136</v>
      </c>
      <c r="F449" s="146" t="s">
        <v>576</v>
      </c>
      <c r="I449" s="147"/>
      <c r="L449" s="33"/>
      <c r="M449" s="148"/>
      <c r="T449" s="54"/>
      <c r="AT449" s="18" t="s">
        <v>136</v>
      </c>
      <c r="AU449" s="18" t="s">
        <v>80</v>
      </c>
    </row>
    <row r="450" spans="2:65" s="12" customFormat="1">
      <c r="B450" s="149"/>
      <c r="D450" s="150" t="s">
        <v>138</v>
      </c>
      <c r="E450" s="151" t="s">
        <v>19</v>
      </c>
      <c r="F450" s="152" t="s">
        <v>570</v>
      </c>
      <c r="H450" s="151" t="s">
        <v>19</v>
      </c>
      <c r="I450" s="153"/>
      <c r="L450" s="149"/>
      <c r="M450" s="154"/>
      <c r="T450" s="155"/>
      <c r="AT450" s="151" t="s">
        <v>138</v>
      </c>
      <c r="AU450" s="151" t="s">
        <v>80</v>
      </c>
      <c r="AV450" s="12" t="s">
        <v>78</v>
      </c>
      <c r="AW450" s="12" t="s">
        <v>33</v>
      </c>
      <c r="AX450" s="12" t="s">
        <v>71</v>
      </c>
      <c r="AY450" s="151" t="s">
        <v>127</v>
      </c>
    </row>
    <row r="451" spans="2:65" s="12" customFormat="1">
      <c r="B451" s="149"/>
      <c r="D451" s="150" t="s">
        <v>138</v>
      </c>
      <c r="E451" s="151" t="s">
        <v>19</v>
      </c>
      <c r="F451" s="152" t="s">
        <v>577</v>
      </c>
      <c r="H451" s="151" t="s">
        <v>19</v>
      </c>
      <c r="I451" s="153"/>
      <c r="L451" s="149"/>
      <c r="M451" s="154"/>
      <c r="T451" s="155"/>
      <c r="AT451" s="151" t="s">
        <v>138</v>
      </c>
      <c r="AU451" s="151" t="s">
        <v>80</v>
      </c>
      <c r="AV451" s="12" t="s">
        <v>78</v>
      </c>
      <c r="AW451" s="12" t="s">
        <v>33</v>
      </c>
      <c r="AX451" s="12" t="s">
        <v>71</v>
      </c>
      <c r="AY451" s="151" t="s">
        <v>127</v>
      </c>
    </row>
    <row r="452" spans="2:65" s="13" customFormat="1">
      <c r="B452" s="156"/>
      <c r="D452" s="150" t="s">
        <v>138</v>
      </c>
      <c r="E452" s="157" t="s">
        <v>19</v>
      </c>
      <c r="F452" s="158" t="s">
        <v>578</v>
      </c>
      <c r="H452" s="159">
        <v>27</v>
      </c>
      <c r="I452" s="160"/>
      <c r="L452" s="156"/>
      <c r="M452" s="161"/>
      <c r="T452" s="162"/>
      <c r="AT452" s="157" t="s">
        <v>138</v>
      </c>
      <c r="AU452" s="157" t="s">
        <v>80</v>
      </c>
      <c r="AV452" s="13" t="s">
        <v>80</v>
      </c>
      <c r="AW452" s="13" t="s">
        <v>33</v>
      </c>
      <c r="AX452" s="13" t="s">
        <v>78</v>
      </c>
      <c r="AY452" s="157" t="s">
        <v>127</v>
      </c>
    </row>
    <row r="453" spans="2:65" s="1" customFormat="1" ht="33" customHeight="1">
      <c r="B453" s="33"/>
      <c r="C453" s="132" t="s">
        <v>579</v>
      </c>
      <c r="D453" s="132" t="s">
        <v>129</v>
      </c>
      <c r="E453" s="133" t="s">
        <v>580</v>
      </c>
      <c r="F453" s="134" t="s">
        <v>581</v>
      </c>
      <c r="G453" s="135" t="s">
        <v>178</v>
      </c>
      <c r="H453" s="136">
        <v>61.15</v>
      </c>
      <c r="I453" s="137"/>
      <c r="J453" s="138">
        <f>ROUND(I453*H453,2)</f>
        <v>0</v>
      </c>
      <c r="K453" s="134" t="s">
        <v>133</v>
      </c>
      <c r="L453" s="33"/>
      <c r="M453" s="139" t="s">
        <v>19</v>
      </c>
      <c r="N453" s="140" t="s">
        <v>42</v>
      </c>
      <c r="P453" s="141">
        <f>O453*H453</f>
        <v>0</v>
      </c>
      <c r="Q453" s="141">
        <v>1E-4</v>
      </c>
      <c r="R453" s="141">
        <f>Q453*H453</f>
        <v>6.1149999999999998E-3</v>
      </c>
      <c r="S453" s="141">
        <v>0</v>
      </c>
      <c r="T453" s="142">
        <f>S453*H453</f>
        <v>0</v>
      </c>
      <c r="AR453" s="143" t="s">
        <v>134</v>
      </c>
      <c r="AT453" s="143" t="s">
        <v>129</v>
      </c>
      <c r="AU453" s="143" t="s">
        <v>80</v>
      </c>
      <c r="AY453" s="18" t="s">
        <v>127</v>
      </c>
      <c r="BE453" s="144">
        <f>IF(N453="základní",J453,0)</f>
        <v>0</v>
      </c>
      <c r="BF453" s="144">
        <f>IF(N453="snížená",J453,0)</f>
        <v>0</v>
      </c>
      <c r="BG453" s="144">
        <f>IF(N453="zákl. přenesená",J453,0)</f>
        <v>0</v>
      </c>
      <c r="BH453" s="144">
        <f>IF(N453="sníž. přenesená",J453,0)</f>
        <v>0</v>
      </c>
      <c r="BI453" s="144">
        <f>IF(N453="nulová",J453,0)</f>
        <v>0</v>
      </c>
      <c r="BJ453" s="18" t="s">
        <v>78</v>
      </c>
      <c r="BK453" s="144">
        <f>ROUND(I453*H453,2)</f>
        <v>0</v>
      </c>
      <c r="BL453" s="18" t="s">
        <v>134</v>
      </c>
      <c r="BM453" s="143" t="s">
        <v>582</v>
      </c>
    </row>
    <row r="454" spans="2:65" s="1" customFormat="1">
      <c r="B454" s="33"/>
      <c r="D454" s="145" t="s">
        <v>136</v>
      </c>
      <c r="F454" s="146" t="s">
        <v>583</v>
      </c>
      <c r="I454" s="147"/>
      <c r="L454" s="33"/>
      <c r="M454" s="148"/>
      <c r="T454" s="54"/>
      <c r="AT454" s="18" t="s">
        <v>136</v>
      </c>
      <c r="AU454" s="18" t="s">
        <v>80</v>
      </c>
    </row>
    <row r="455" spans="2:65" s="12" customFormat="1">
      <c r="B455" s="149"/>
      <c r="D455" s="150" t="s">
        <v>138</v>
      </c>
      <c r="E455" s="151" t="s">
        <v>19</v>
      </c>
      <c r="F455" s="152" t="s">
        <v>570</v>
      </c>
      <c r="H455" s="151" t="s">
        <v>19</v>
      </c>
      <c r="I455" s="153"/>
      <c r="L455" s="149"/>
      <c r="M455" s="154"/>
      <c r="T455" s="155"/>
      <c r="AT455" s="151" t="s">
        <v>138</v>
      </c>
      <c r="AU455" s="151" t="s">
        <v>80</v>
      </c>
      <c r="AV455" s="12" t="s">
        <v>78</v>
      </c>
      <c r="AW455" s="12" t="s">
        <v>33</v>
      </c>
      <c r="AX455" s="12" t="s">
        <v>71</v>
      </c>
      <c r="AY455" s="151" t="s">
        <v>127</v>
      </c>
    </row>
    <row r="456" spans="2:65" s="12" customFormat="1">
      <c r="B456" s="149"/>
      <c r="D456" s="150" t="s">
        <v>138</v>
      </c>
      <c r="E456" s="151" t="s">
        <v>19</v>
      </c>
      <c r="F456" s="152" t="s">
        <v>584</v>
      </c>
      <c r="H456" s="151" t="s">
        <v>19</v>
      </c>
      <c r="I456" s="153"/>
      <c r="L456" s="149"/>
      <c r="M456" s="154"/>
      <c r="T456" s="155"/>
      <c r="AT456" s="151" t="s">
        <v>138</v>
      </c>
      <c r="AU456" s="151" t="s">
        <v>80</v>
      </c>
      <c r="AV456" s="12" t="s">
        <v>78</v>
      </c>
      <c r="AW456" s="12" t="s">
        <v>33</v>
      </c>
      <c r="AX456" s="12" t="s">
        <v>71</v>
      </c>
      <c r="AY456" s="151" t="s">
        <v>127</v>
      </c>
    </row>
    <row r="457" spans="2:65" s="13" customFormat="1">
      <c r="B457" s="156"/>
      <c r="D457" s="150" t="s">
        <v>138</v>
      </c>
      <c r="E457" s="157" t="s">
        <v>19</v>
      </c>
      <c r="F457" s="158" t="s">
        <v>585</v>
      </c>
      <c r="H457" s="159">
        <v>61.15</v>
      </c>
      <c r="I457" s="160"/>
      <c r="L457" s="156"/>
      <c r="M457" s="161"/>
      <c r="T457" s="162"/>
      <c r="AT457" s="157" t="s">
        <v>138</v>
      </c>
      <c r="AU457" s="157" t="s">
        <v>80</v>
      </c>
      <c r="AV457" s="13" t="s">
        <v>80</v>
      </c>
      <c r="AW457" s="13" t="s">
        <v>33</v>
      </c>
      <c r="AX457" s="13" t="s">
        <v>78</v>
      </c>
      <c r="AY457" s="157" t="s">
        <v>127</v>
      </c>
    </row>
    <row r="458" spans="2:65" s="1" customFormat="1" ht="33" customHeight="1">
      <c r="B458" s="33"/>
      <c r="C458" s="132" t="s">
        <v>586</v>
      </c>
      <c r="D458" s="132" t="s">
        <v>129</v>
      </c>
      <c r="E458" s="133" t="s">
        <v>587</v>
      </c>
      <c r="F458" s="134" t="s">
        <v>588</v>
      </c>
      <c r="G458" s="135" t="s">
        <v>132</v>
      </c>
      <c r="H458" s="136">
        <v>25</v>
      </c>
      <c r="I458" s="137"/>
      <c r="J458" s="138">
        <f>ROUND(I458*H458,2)</f>
        <v>0</v>
      </c>
      <c r="K458" s="134" t="s">
        <v>133</v>
      </c>
      <c r="L458" s="33"/>
      <c r="M458" s="139" t="s">
        <v>19</v>
      </c>
      <c r="N458" s="140" t="s">
        <v>42</v>
      </c>
      <c r="P458" s="141">
        <f>O458*H458</f>
        <v>0</v>
      </c>
      <c r="Q458" s="141">
        <v>1.1999999999999999E-3</v>
      </c>
      <c r="R458" s="141">
        <f>Q458*H458</f>
        <v>0.03</v>
      </c>
      <c r="S458" s="141">
        <v>0</v>
      </c>
      <c r="T458" s="142">
        <f>S458*H458</f>
        <v>0</v>
      </c>
      <c r="AR458" s="143" t="s">
        <v>134</v>
      </c>
      <c r="AT458" s="143" t="s">
        <v>129</v>
      </c>
      <c r="AU458" s="143" t="s">
        <v>80</v>
      </c>
      <c r="AY458" s="18" t="s">
        <v>127</v>
      </c>
      <c r="BE458" s="144">
        <f>IF(N458="základní",J458,0)</f>
        <v>0</v>
      </c>
      <c r="BF458" s="144">
        <f>IF(N458="snížená",J458,0)</f>
        <v>0</v>
      </c>
      <c r="BG458" s="144">
        <f>IF(N458="zákl. přenesená",J458,0)</f>
        <v>0</v>
      </c>
      <c r="BH458" s="144">
        <f>IF(N458="sníž. přenesená",J458,0)</f>
        <v>0</v>
      </c>
      <c r="BI458" s="144">
        <f>IF(N458="nulová",J458,0)</f>
        <v>0</v>
      </c>
      <c r="BJ458" s="18" t="s">
        <v>78</v>
      </c>
      <c r="BK458" s="144">
        <f>ROUND(I458*H458,2)</f>
        <v>0</v>
      </c>
      <c r="BL458" s="18" t="s">
        <v>134</v>
      </c>
      <c r="BM458" s="143" t="s">
        <v>589</v>
      </c>
    </row>
    <row r="459" spans="2:65" s="1" customFormat="1">
      <c r="B459" s="33"/>
      <c r="D459" s="145" t="s">
        <v>136</v>
      </c>
      <c r="F459" s="146" t="s">
        <v>590</v>
      </c>
      <c r="I459" s="147"/>
      <c r="L459" s="33"/>
      <c r="M459" s="148"/>
      <c r="T459" s="54"/>
      <c r="AT459" s="18" t="s">
        <v>136</v>
      </c>
      <c r="AU459" s="18" t="s">
        <v>80</v>
      </c>
    </row>
    <row r="460" spans="2:65" s="12" customFormat="1">
      <c r="B460" s="149"/>
      <c r="D460" s="150" t="s">
        <v>138</v>
      </c>
      <c r="E460" s="151" t="s">
        <v>19</v>
      </c>
      <c r="F460" s="152" t="s">
        <v>570</v>
      </c>
      <c r="H460" s="151" t="s">
        <v>19</v>
      </c>
      <c r="I460" s="153"/>
      <c r="L460" s="149"/>
      <c r="M460" s="154"/>
      <c r="T460" s="155"/>
      <c r="AT460" s="151" t="s">
        <v>138</v>
      </c>
      <c r="AU460" s="151" t="s">
        <v>80</v>
      </c>
      <c r="AV460" s="12" t="s">
        <v>78</v>
      </c>
      <c r="AW460" s="12" t="s">
        <v>33</v>
      </c>
      <c r="AX460" s="12" t="s">
        <v>71</v>
      </c>
      <c r="AY460" s="151" t="s">
        <v>127</v>
      </c>
    </row>
    <row r="461" spans="2:65" s="12" customFormat="1">
      <c r="B461" s="149"/>
      <c r="D461" s="150" t="s">
        <v>138</v>
      </c>
      <c r="E461" s="151" t="s">
        <v>19</v>
      </c>
      <c r="F461" s="152" t="s">
        <v>591</v>
      </c>
      <c r="H461" s="151" t="s">
        <v>19</v>
      </c>
      <c r="I461" s="153"/>
      <c r="L461" s="149"/>
      <c r="M461" s="154"/>
      <c r="T461" s="155"/>
      <c r="AT461" s="151" t="s">
        <v>138</v>
      </c>
      <c r="AU461" s="151" t="s">
        <v>80</v>
      </c>
      <c r="AV461" s="12" t="s">
        <v>78</v>
      </c>
      <c r="AW461" s="12" t="s">
        <v>33</v>
      </c>
      <c r="AX461" s="12" t="s">
        <v>71</v>
      </c>
      <c r="AY461" s="151" t="s">
        <v>127</v>
      </c>
    </row>
    <row r="462" spans="2:65" s="13" customFormat="1">
      <c r="B462" s="156"/>
      <c r="D462" s="150" t="s">
        <v>138</v>
      </c>
      <c r="E462" s="157" t="s">
        <v>19</v>
      </c>
      <c r="F462" s="158" t="s">
        <v>316</v>
      </c>
      <c r="H462" s="159">
        <v>25</v>
      </c>
      <c r="I462" s="160"/>
      <c r="L462" s="156"/>
      <c r="M462" s="161"/>
      <c r="T462" s="162"/>
      <c r="AT462" s="157" t="s">
        <v>138</v>
      </c>
      <c r="AU462" s="157" t="s">
        <v>80</v>
      </c>
      <c r="AV462" s="13" t="s">
        <v>80</v>
      </c>
      <c r="AW462" s="13" t="s">
        <v>33</v>
      </c>
      <c r="AX462" s="13" t="s">
        <v>78</v>
      </c>
      <c r="AY462" s="157" t="s">
        <v>127</v>
      </c>
    </row>
    <row r="463" spans="2:65" s="1" customFormat="1" ht="24.2" customHeight="1">
      <c r="B463" s="33"/>
      <c r="C463" s="132" t="s">
        <v>592</v>
      </c>
      <c r="D463" s="132" t="s">
        <v>129</v>
      </c>
      <c r="E463" s="133" t="s">
        <v>593</v>
      </c>
      <c r="F463" s="134" t="s">
        <v>594</v>
      </c>
      <c r="G463" s="135" t="s">
        <v>178</v>
      </c>
      <c r="H463" s="136">
        <v>30</v>
      </c>
      <c r="I463" s="137"/>
      <c r="J463" s="138">
        <f>ROUND(I463*H463,2)</f>
        <v>0</v>
      </c>
      <c r="K463" s="134" t="s">
        <v>133</v>
      </c>
      <c r="L463" s="33"/>
      <c r="M463" s="139" t="s">
        <v>19</v>
      </c>
      <c r="N463" s="140" t="s">
        <v>42</v>
      </c>
      <c r="P463" s="141">
        <f>O463*H463</f>
        <v>0</v>
      </c>
      <c r="Q463" s="141">
        <v>2.0000000000000001E-4</v>
      </c>
      <c r="R463" s="141">
        <f>Q463*H463</f>
        <v>6.0000000000000001E-3</v>
      </c>
      <c r="S463" s="141">
        <v>0</v>
      </c>
      <c r="T463" s="142">
        <f>S463*H463</f>
        <v>0</v>
      </c>
      <c r="AR463" s="143" t="s">
        <v>134</v>
      </c>
      <c r="AT463" s="143" t="s">
        <v>129</v>
      </c>
      <c r="AU463" s="143" t="s">
        <v>80</v>
      </c>
      <c r="AY463" s="18" t="s">
        <v>127</v>
      </c>
      <c r="BE463" s="144">
        <f>IF(N463="základní",J463,0)</f>
        <v>0</v>
      </c>
      <c r="BF463" s="144">
        <f>IF(N463="snížená",J463,0)</f>
        <v>0</v>
      </c>
      <c r="BG463" s="144">
        <f>IF(N463="zákl. přenesená",J463,0)</f>
        <v>0</v>
      </c>
      <c r="BH463" s="144">
        <f>IF(N463="sníž. přenesená",J463,0)</f>
        <v>0</v>
      </c>
      <c r="BI463" s="144">
        <f>IF(N463="nulová",J463,0)</f>
        <v>0</v>
      </c>
      <c r="BJ463" s="18" t="s">
        <v>78</v>
      </c>
      <c r="BK463" s="144">
        <f>ROUND(I463*H463,2)</f>
        <v>0</v>
      </c>
      <c r="BL463" s="18" t="s">
        <v>134</v>
      </c>
      <c r="BM463" s="143" t="s">
        <v>595</v>
      </c>
    </row>
    <row r="464" spans="2:65" s="1" customFormat="1">
      <c r="B464" s="33"/>
      <c r="D464" s="145" t="s">
        <v>136</v>
      </c>
      <c r="F464" s="146" t="s">
        <v>596</v>
      </c>
      <c r="I464" s="147"/>
      <c r="L464" s="33"/>
      <c r="M464" s="148"/>
      <c r="T464" s="54"/>
      <c r="AT464" s="18" t="s">
        <v>136</v>
      </c>
      <c r="AU464" s="18" t="s">
        <v>80</v>
      </c>
    </row>
    <row r="465" spans="2:65" s="12" customFormat="1">
      <c r="B465" s="149"/>
      <c r="D465" s="150" t="s">
        <v>138</v>
      </c>
      <c r="E465" s="151" t="s">
        <v>19</v>
      </c>
      <c r="F465" s="152" t="s">
        <v>597</v>
      </c>
      <c r="H465" s="151" t="s">
        <v>19</v>
      </c>
      <c r="I465" s="153"/>
      <c r="L465" s="149"/>
      <c r="M465" s="154"/>
      <c r="T465" s="155"/>
      <c r="AT465" s="151" t="s">
        <v>138</v>
      </c>
      <c r="AU465" s="151" t="s">
        <v>80</v>
      </c>
      <c r="AV465" s="12" t="s">
        <v>78</v>
      </c>
      <c r="AW465" s="12" t="s">
        <v>33</v>
      </c>
      <c r="AX465" s="12" t="s">
        <v>71</v>
      </c>
      <c r="AY465" s="151" t="s">
        <v>127</v>
      </c>
    </row>
    <row r="466" spans="2:65" s="12" customFormat="1">
      <c r="B466" s="149"/>
      <c r="D466" s="150" t="s">
        <v>138</v>
      </c>
      <c r="E466" s="151" t="s">
        <v>19</v>
      </c>
      <c r="F466" s="152" t="s">
        <v>571</v>
      </c>
      <c r="H466" s="151" t="s">
        <v>19</v>
      </c>
      <c r="I466" s="153"/>
      <c r="L466" s="149"/>
      <c r="M466" s="154"/>
      <c r="T466" s="155"/>
      <c r="AT466" s="151" t="s">
        <v>138</v>
      </c>
      <c r="AU466" s="151" t="s">
        <v>80</v>
      </c>
      <c r="AV466" s="12" t="s">
        <v>78</v>
      </c>
      <c r="AW466" s="12" t="s">
        <v>33</v>
      </c>
      <c r="AX466" s="12" t="s">
        <v>71</v>
      </c>
      <c r="AY466" s="151" t="s">
        <v>127</v>
      </c>
    </row>
    <row r="467" spans="2:65" s="13" customFormat="1">
      <c r="B467" s="156"/>
      <c r="D467" s="150" t="s">
        <v>138</v>
      </c>
      <c r="E467" s="157" t="s">
        <v>19</v>
      </c>
      <c r="F467" s="158" t="s">
        <v>341</v>
      </c>
      <c r="H467" s="159">
        <v>30</v>
      </c>
      <c r="I467" s="160"/>
      <c r="L467" s="156"/>
      <c r="M467" s="161"/>
      <c r="T467" s="162"/>
      <c r="AT467" s="157" t="s">
        <v>138</v>
      </c>
      <c r="AU467" s="157" t="s">
        <v>80</v>
      </c>
      <c r="AV467" s="13" t="s">
        <v>80</v>
      </c>
      <c r="AW467" s="13" t="s">
        <v>33</v>
      </c>
      <c r="AX467" s="13" t="s">
        <v>78</v>
      </c>
      <c r="AY467" s="157" t="s">
        <v>127</v>
      </c>
    </row>
    <row r="468" spans="2:65" s="1" customFormat="1" ht="24.2" customHeight="1">
      <c r="B468" s="33"/>
      <c r="C468" s="132" t="s">
        <v>598</v>
      </c>
      <c r="D468" s="132" t="s">
        <v>129</v>
      </c>
      <c r="E468" s="133" t="s">
        <v>599</v>
      </c>
      <c r="F468" s="134" t="s">
        <v>600</v>
      </c>
      <c r="G468" s="135" t="s">
        <v>178</v>
      </c>
      <c r="H468" s="136">
        <v>27</v>
      </c>
      <c r="I468" s="137"/>
      <c r="J468" s="138">
        <f>ROUND(I468*H468,2)</f>
        <v>0</v>
      </c>
      <c r="K468" s="134" t="s">
        <v>133</v>
      </c>
      <c r="L468" s="33"/>
      <c r="M468" s="139" t="s">
        <v>19</v>
      </c>
      <c r="N468" s="140" t="s">
        <v>42</v>
      </c>
      <c r="P468" s="141">
        <f>O468*H468</f>
        <v>0</v>
      </c>
      <c r="Q468" s="141">
        <v>2.0000000000000001E-4</v>
      </c>
      <c r="R468" s="141">
        <f>Q468*H468</f>
        <v>5.4000000000000003E-3</v>
      </c>
      <c r="S468" s="141">
        <v>0</v>
      </c>
      <c r="T468" s="142">
        <f>S468*H468</f>
        <v>0</v>
      </c>
      <c r="AR468" s="143" t="s">
        <v>134</v>
      </c>
      <c r="AT468" s="143" t="s">
        <v>129</v>
      </c>
      <c r="AU468" s="143" t="s">
        <v>80</v>
      </c>
      <c r="AY468" s="18" t="s">
        <v>127</v>
      </c>
      <c r="BE468" s="144">
        <f>IF(N468="základní",J468,0)</f>
        <v>0</v>
      </c>
      <c r="BF468" s="144">
        <f>IF(N468="snížená",J468,0)</f>
        <v>0</v>
      </c>
      <c r="BG468" s="144">
        <f>IF(N468="zákl. přenesená",J468,0)</f>
        <v>0</v>
      </c>
      <c r="BH468" s="144">
        <f>IF(N468="sníž. přenesená",J468,0)</f>
        <v>0</v>
      </c>
      <c r="BI468" s="144">
        <f>IF(N468="nulová",J468,0)</f>
        <v>0</v>
      </c>
      <c r="BJ468" s="18" t="s">
        <v>78</v>
      </c>
      <c r="BK468" s="144">
        <f>ROUND(I468*H468,2)</f>
        <v>0</v>
      </c>
      <c r="BL468" s="18" t="s">
        <v>134</v>
      </c>
      <c r="BM468" s="143" t="s">
        <v>601</v>
      </c>
    </row>
    <row r="469" spans="2:65" s="1" customFormat="1">
      <c r="B469" s="33"/>
      <c r="D469" s="145" t="s">
        <v>136</v>
      </c>
      <c r="F469" s="146" t="s">
        <v>602</v>
      </c>
      <c r="I469" s="147"/>
      <c r="L469" s="33"/>
      <c r="M469" s="148"/>
      <c r="T469" s="54"/>
      <c r="AT469" s="18" t="s">
        <v>136</v>
      </c>
      <c r="AU469" s="18" t="s">
        <v>80</v>
      </c>
    </row>
    <row r="470" spans="2:65" s="12" customFormat="1">
      <c r="B470" s="149"/>
      <c r="D470" s="150" t="s">
        <v>138</v>
      </c>
      <c r="E470" s="151" t="s">
        <v>19</v>
      </c>
      <c r="F470" s="152" t="s">
        <v>597</v>
      </c>
      <c r="H470" s="151" t="s">
        <v>19</v>
      </c>
      <c r="I470" s="153"/>
      <c r="L470" s="149"/>
      <c r="M470" s="154"/>
      <c r="T470" s="155"/>
      <c r="AT470" s="151" t="s">
        <v>138</v>
      </c>
      <c r="AU470" s="151" t="s">
        <v>80</v>
      </c>
      <c r="AV470" s="12" t="s">
        <v>78</v>
      </c>
      <c r="AW470" s="12" t="s">
        <v>33</v>
      </c>
      <c r="AX470" s="12" t="s">
        <v>71</v>
      </c>
      <c r="AY470" s="151" t="s">
        <v>127</v>
      </c>
    </row>
    <row r="471" spans="2:65" s="12" customFormat="1">
      <c r="B471" s="149"/>
      <c r="D471" s="150" t="s">
        <v>138</v>
      </c>
      <c r="E471" s="151" t="s">
        <v>19</v>
      </c>
      <c r="F471" s="152" t="s">
        <v>577</v>
      </c>
      <c r="H471" s="151" t="s">
        <v>19</v>
      </c>
      <c r="I471" s="153"/>
      <c r="L471" s="149"/>
      <c r="M471" s="154"/>
      <c r="T471" s="155"/>
      <c r="AT471" s="151" t="s">
        <v>138</v>
      </c>
      <c r="AU471" s="151" t="s">
        <v>80</v>
      </c>
      <c r="AV471" s="12" t="s">
        <v>78</v>
      </c>
      <c r="AW471" s="12" t="s">
        <v>33</v>
      </c>
      <c r="AX471" s="12" t="s">
        <v>71</v>
      </c>
      <c r="AY471" s="151" t="s">
        <v>127</v>
      </c>
    </row>
    <row r="472" spans="2:65" s="13" customFormat="1">
      <c r="B472" s="156"/>
      <c r="D472" s="150" t="s">
        <v>138</v>
      </c>
      <c r="E472" s="157" t="s">
        <v>19</v>
      </c>
      <c r="F472" s="158" t="s">
        <v>578</v>
      </c>
      <c r="H472" s="159">
        <v>27</v>
      </c>
      <c r="I472" s="160"/>
      <c r="L472" s="156"/>
      <c r="M472" s="161"/>
      <c r="T472" s="162"/>
      <c r="AT472" s="157" t="s">
        <v>138</v>
      </c>
      <c r="AU472" s="157" t="s">
        <v>80</v>
      </c>
      <c r="AV472" s="13" t="s">
        <v>80</v>
      </c>
      <c r="AW472" s="13" t="s">
        <v>33</v>
      </c>
      <c r="AX472" s="13" t="s">
        <v>78</v>
      </c>
      <c r="AY472" s="157" t="s">
        <v>127</v>
      </c>
    </row>
    <row r="473" spans="2:65" s="1" customFormat="1" ht="33" customHeight="1">
      <c r="B473" s="33"/>
      <c r="C473" s="132" t="s">
        <v>603</v>
      </c>
      <c r="D473" s="132" t="s">
        <v>129</v>
      </c>
      <c r="E473" s="133" t="s">
        <v>604</v>
      </c>
      <c r="F473" s="134" t="s">
        <v>605</v>
      </c>
      <c r="G473" s="135" t="s">
        <v>178</v>
      </c>
      <c r="H473" s="136">
        <v>61.15</v>
      </c>
      <c r="I473" s="137"/>
      <c r="J473" s="138">
        <f>ROUND(I473*H473,2)</f>
        <v>0</v>
      </c>
      <c r="K473" s="134" t="s">
        <v>133</v>
      </c>
      <c r="L473" s="33"/>
      <c r="M473" s="139" t="s">
        <v>19</v>
      </c>
      <c r="N473" s="140" t="s">
        <v>42</v>
      </c>
      <c r="P473" s="141">
        <f>O473*H473</f>
        <v>0</v>
      </c>
      <c r="Q473" s="141">
        <v>1.2999999999999999E-4</v>
      </c>
      <c r="R473" s="141">
        <f>Q473*H473</f>
        <v>7.9495E-3</v>
      </c>
      <c r="S473" s="141">
        <v>0</v>
      </c>
      <c r="T473" s="142">
        <f>S473*H473</f>
        <v>0</v>
      </c>
      <c r="AR473" s="143" t="s">
        <v>134</v>
      </c>
      <c r="AT473" s="143" t="s">
        <v>129</v>
      </c>
      <c r="AU473" s="143" t="s">
        <v>80</v>
      </c>
      <c r="AY473" s="18" t="s">
        <v>127</v>
      </c>
      <c r="BE473" s="144">
        <f>IF(N473="základní",J473,0)</f>
        <v>0</v>
      </c>
      <c r="BF473" s="144">
        <f>IF(N473="snížená",J473,0)</f>
        <v>0</v>
      </c>
      <c r="BG473" s="144">
        <f>IF(N473="zákl. přenesená",J473,0)</f>
        <v>0</v>
      </c>
      <c r="BH473" s="144">
        <f>IF(N473="sníž. přenesená",J473,0)</f>
        <v>0</v>
      </c>
      <c r="BI473" s="144">
        <f>IF(N473="nulová",J473,0)</f>
        <v>0</v>
      </c>
      <c r="BJ473" s="18" t="s">
        <v>78</v>
      </c>
      <c r="BK473" s="144">
        <f>ROUND(I473*H473,2)</f>
        <v>0</v>
      </c>
      <c r="BL473" s="18" t="s">
        <v>134</v>
      </c>
      <c r="BM473" s="143" t="s">
        <v>606</v>
      </c>
    </row>
    <row r="474" spans="2:65" s="1" customFormat="1">
      <c r="B474" s="33"/>
      <c r="D474" s="145" t="s">
        <v>136</v>
      </c>
      <c r="F474" s="146" t="s">
        <v>607</v>
      </c>
      <c r="I474" s="147"/>
      <c r="L474" s="33"/>
      <c r="M474" s="148"/>
      <c r="T474" s="54"/>
      <c r="AT474" s="18" t="s">
        <v>136</v>
      </c>
      <c r="AU474" s="18" t="s">
        <v>80</v>
      </c>
    </row>
    <row r="475" spans="2:65" s="12" customFormat="1">
      <c r="B475" s="149"/>
      <c r="D475" s="150" t="s">
        <v>138</v>
      </c>
      <c r="E475" s="151" t="s">
        <v>19</v>
      </c>
      <c r="F475" s="152" t="s">
        <v>597</v>
      </c>
      <c r="H475" s="151" t="s">
        <v>19</v>
      </c>
      <c r="I475" s="153"/>
      <c r="L475" s="149"/>
      <c r="M475" s="154"/>
      <c r="T475" s="155"/>
      <c r="AT475" s="151" t="s">
        <v>138</v>
      </c>
      <c r="AU475" s="151" t="s">
        <v>80</v>
      </c>
      <c r="AV475" s="12" t="s">
        <v>78</v>
      </c>
      <c r="AW475" s="12" t="s">
        <v>33</v>
      </c>
      <c r="AX475" s="12" t="s">
        <v>71</v>
      </c>
      <c r="AY475" s="151" t="s">
        <v>127</v>
      </c>
    </row>
    <row r="476" spans="2:65" s="12" customFormat="1">
      <c r="B476" s="149"/>
      <c r="D476" s="150" t="s">
        <v>138</v>
      </c>
      <c r="E476" s="151" t="s">
        <v>19</v>
      </c>
      <c r="F476" s="152" t="s">
        <v>584</v>
      </c>
      <c r="H476" s="151" t="s">
        <v>19</v>
      </c>
      <c r="I476" s="153"/>
      <c r="L476" s="149"/>
      <c r="M476" s="154"/>
      <c r="T476" s="155"/>
      <c r="AT476" s="151" t="s">
        <v>138</v>
      </c>
      <c r="AU476" s="151" t="s">
        <v>80</v>
      </c>
      <c r="AV476" s="12" t="s">
        <v>78</v>
      </c>
      <c r="AW476" s="12" t="s">
        <v>33</v>
      </c>
      <c r="AX476" s="12" t="s">
        <v>71</v>
      </c>
      <c r="AY476" s="151" t="s">
        <v>127</v>
      </c>
    </row>
    <row r="477" spans="2:65" s="13" customFormat="1">
      <c r="B477" s="156"/>
      <c r="D477" s="150" t="s">
        <v>138</v>
      </c>
      <c r="E477" s="157" t="s">
        <v>19</v>
      </c>
      <c r="F477" s="158" t="s">
        <v>585</v>
      </c>
      <c r="H477" s="159">
        <v>61.15</v>
      </c>
      <c r="I477" s="160"/>
      <c r="L477" s="156"/>
      <c r="M477" s="161"/>
      <c r="T477" s="162"/>
      <c r="AT477" s="157" t="s">
        <v>138</v>
      </c>
      <c r="AU477" s="157" t="s">
        <v>80</v>
      </c>
      <c r="AV477" s="13" t="s">
        <v>80</v>
      </c>
      <c r="AW477" s="13" t="s">
        <v>33</v>
      </c>
      <c r="AX477" s="13" t="s">
        <v>78</v>
      </c>
      <c r="AY477" s="157" t="s">
        <v>127</v>
      </c>
    </row>
    <row r="478" spans="2:65" s="1" customFormat="1" ht="37.9" customHeight="1">
      <c r="B478" s="33"/>
      <c r="C478" s="132" t="s">
        <v>608</v>
      </c>
      <c r="D478" s="132" t="s">
        <v>129</v>
      </c>
      <c r="E478" s="133" t="s">
        <v>609</v>
      </c>
      <c r="F478" s="134" t="s">
        <v>610</v>
      </c>
      <c r="G478" s="135" t="s">
        <v>132</v>
      </c>
      <c r="H478" s="136">
        <v>25</v>
      </c>
      <c r="I478" s="137"/>
      <c r="J478" s="138">
        <f>ROUND(I478*H478,2)</f>
        <v>0</v>
      </c>
      <c r="K478" s="134" t="s">
        <v>133</v>
      </c>
      <c r="L478" s="33"/>
      <c r="M478" s="139" t="s">
        <v>19</v>
      </c>
      <c r="N478" s="140" t="s">
        <v>42</v>
      </c>
      <c r="P478" s="141">
        <f>O478*H478</f>
        <v>0</v>
      </c>
      <c r="Q478" s="141">
        <v>1.6000000000000001E-3</v>
      </c>
      <c r="R478" s="141">
        <f>Q478*H478</f>
        <v>0.04</v>
      </c>
      <c r="S478" s="141">
        <v>0</v>
      </c>
      <c r="T478" s="142">
        <f>S478*H478</f>
        <v>0</v>
      </c>
      <c r="AR478" s="143" t="s">
        <v>134</v>
      </c>
      <c r="AT478" s="143" t="s">
        <v>129</v>
      </c>
      <c r="AU478" s="143" t="s">
        <v>80</v>
      </c>
      <c r="AY478" s="18" t="s">
        <v>127</v>
      </c>
      <c r="BE478" s="144">
        <f>IF(N478="základní",J478,0)</f>
        <v>0</v>
      </c>
      <c r="BF478" s="144">
        <f>IF(N478="snížená",J478,0)</f>
        <v>0</v>
      </c>
      <c r="BG478" s="144">
        <f>IF(N478="zákl. přenesená",J478,0)</f>
        <v>0</v>
      </c>
      <c r="BH478" s="144">
        <f>IF(N478="sníž. přenesená",J478,0)</f>
        <v>0</v>
      </c>
      <c r="BI478" s="144">
        <f>IF(N478="nulová",J478,0)</f>
        <v>0</v>
      </c>
      <c r="BJ478" s="18" t="s">
        <v>78</v>
      </c>
      <c r="BK478" s="144">
        <f>ROUND(I478*H478,2)</f>
        <v>0</v>
      </c>
      <c r="BL478" s="18" t="s">
        <v>134</v>
      </c>
      <c r="BM478" s="143" t="s">
        <v>611</v>
      </c>
    </row>
    <row r="479" spans="2:65" s="1" customFormat="1">
      <c r="B479" s="33"/>
      <c r="D479" s="145" t="s">
        <v>136</v>
      </c>
      <c r="F479" s="146" t="s">
        <v>612</v>
      </c>
      <c r="I479" s="147"/>
      <c r="L479" s="33"/>
      <c r="M479" s="148"/>
      <c r="T479" s="54"/>
      <c r="AT479" s="18" t="s">
        <v>136</v>
      </c>
      <c r="AU479" s="18" t="s">
        <v>80</v>
      </c>
    </row>
    <row r="480" spans="2:65" s="12" customFormat="1">
      <c r="B480" s="149"/>
      <c r="D480" s="150" t="s">
        <v>138</v>
      </c>
      <c r="E480" s="151" t="s">
        <v>19</v>
      </c>
      <c r="F480" s="152" t="s">
        <v>597</v>
      </c>
      <c r="H480" s="151" t="s">
        <v>19</v>
      </c>
      <c r="I480" s="153"/>
      <c r="L480" s="149"/>
      <c r="M480" s="154"/>
      <c r="T480" s="155"/>
      <c r="AT480" s="151" t="s">
        <v>138</v>
      </c>
      <c r="AU480" s="151" t="s">
        <v>80</v>
      </c>
      <c r="AV480" s="12" t="s">
        <v>78</v>
      </c>
      <c r="AW480" s="12" t="s">
        <v>33</v>
      </c>
      <c r="AX480" s="12" t="s">
        <v>71</v>
      </c>
      <c r="AY480" s="151" t="s">
        <v>127</v>
      </c>
    </row>
    <row r="481" spans="2:65" s="12" customFormat="1">
      <c r="B481" s="149"/>
      <c r="D481" s="150" t="s">
        <v>138</v>
      </c>
      <c r="E481" s="151" t="s">
        <v>19</v>
      </c>
      <c r="F481" s="152" t="s">
        <v>591</v>
      </c>
      <c r="H481" s="151" t="s">
        <v>19</v>
      </c>
      <c r="I481" s="153"/>
      <c r="L481" s="149"/>
      <c r="M481" s="154"/>
      <c r="T481" s="155"/>
      <c r="AT481" s="151" t="s">
        <v>138</v>
      </c>
      <c r="AU481" s="151" t="s">
        <v>80</v>
      </c>
      <c r="AV481" s="12" t="s">
        <v>78</v>
      </c>
      <c r="AW481" s="12" t="s">
        <v>33</v>
      </c>
      <c r="AX481" s="12" t="s">
        <v>71</v>
      </c>
      <c r="AY481" s="151" t="s">
        <v>127</v>
      </c>
    </row>
    <row r="482" spans="2:65" s="13" customFormat="1">
      <c r="B482" s="156"/>
      <c r="D482" s="150" t="s">
        <v>138</v>
      </c>
      <c r="E482" s="157" t="s">
        <v>19</v>
      </c>
      <c r="F482" s="158" t="s">
        <v>316</v>
      </c>
      <c r="H482" s="159">
        <v>25</v>
      </c>
      <c r="I482" s="160"/>
      <c r="L482" s="156"/>
      <c r="M482" s="161"/>
      <c r="T482" s="162"/>
      <c r="AT482" s="157" t="s">
        <v>138</v>
      </c>
      <c r="AU482" s="157" t="s">
        <v>80</v>
      </c>
      <c r="AV482" s="13" t="s">
        <v>80</v>
      </c>
      <c r="AW482" s="13" t="s">
        <v>33</v>
      </c>
      <c r="AX482" s="13" t="s">
        <v>78</v>
      </c>
      <c r="AY482" s="157" t="s">
        <v>127</v>
      </c>
    </row>
    <row r="483" spans="2:65" s="1" customFormat="1" ht="37.9" customHeight="1">
      <c r="B483" s="33"/>
      <c r="C483" s="132" t="s">
        <v>613</v>
      </c>
      <c r="D483" s="132" t="s">
        <v>129</v>
      </c>
      <c r="E483" s="133" t="s">
        <v>614</v>
      </c>
      <c r="F483" s="134" t="s">
        <v>615</v>
      </c>
      <c r="G483" s="135" t="s">
        <v>178</v>
      </c>
      <c r="H483" s="136">
        <v>118.15</v>
      </c>
      <c r="I483" s="137"/>
      <c r="J483" s="138">
        <f>ROUND(I483*H483,2)</f>
        <v>0</v>
      </c>
      <c r="K483" s="134" t="s">
        <v>133</v>
      </c>
      <c r="L483" s="33"/>
      <c r="M483" s="139" t="s">
        <v>19</v>
      </c>
      <c r="N483" s="140" t="s">
        <v>42</v>
      </c>
      <c r="P483" s="141">
        <f>O483*H483</f>
        <v>0</v>
      </c>
      <c r="Q483" s="141">
        <v>0</v>
      </c>
      <c r="R483" s="141">
        <f>Q483*H483</f>
        <v>0</v>
      </c>
      <c r="S483" s="141">
        <v>0</v>
      </c>
      <c r="T483" s="142">
        <f>S483*H483</f>
        <v>0</v>
      </c>
      <c r="AR483" s="143" t="s">
        <v>134</v>
      </c>
      <c r="AT483" s="143" t="s">
        <v>129</v>
      </c>
      <c r="AU483" s="143" t="s">
        <v>80</v>
      </c>
      <c r="AY483" s="18" t="s">
        <v>127</v>
      </c>
      <c r="BE483" s="144">
        <f>IF(N483="základní",J483,0)</f>
        <v>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78</v>
      </c>
      <c r="BK483" s="144">
        <f>ROUND(I483*H483,2)</f>
        <v>0</v>
      </c>
      <c r="BL483" s="18" t="s">
        <v>134</v>
      </c>
      <c r="BM483" s="143" t="s">
        <v>616</v>
      </c>
    </row>
    <row r="484" spans="2:65" s="1" customFormat="1">
      <c r="B484" s="33"/>
      <c r="D484" s="145" t="s">
        <v>136</v>
      </c>
      <c r="F484" s="146" t="s">
        <v>617</v>
      </c>
      <c r="I484" s="147"/>
      <c r="L484" s="33"/>
      <c r="M484" s="148"/>
      <c r="T484" s="54"/>
      <c r="AT484" s="18" t="s">
        <v>136</v>
      </c>
      <c r="AU484" s="18" t="s">
        <v>80</v>
      </c>
    </row>
    <row r="485" spans="2:65" s="13" customFormat="1">
      <c r="B485" s="156"/>
      <c r="D485" s="150" t="s">
        <v>138</v>
      </c>
      <c r="E485" s="157" t="s">
        <v>19</v>
      </c>
      <c r="F485" s="158" t="s">
        <v>618</v>
      </c>
      <c r="H485" s="159">
        <v>118.15</v>
      </c>
      <c r="I485" s="160"/>
      <c r="L485" s="156"/>
      <c r="M485" s="161"/>
      <c r="T485" s="162"/>
      <c r="AT485" s="157" t="s">
        <v>138</v>
      </c>
      <c r="AU485" s="157" t="s">
        <v>80</v>
      </c>
      <c r="AV485" s="13" t="s">
        <v>80</v>
      </c>
      <c r="AW485" s="13" t="s">
        <v>33</v>
      </c>
      <c r="AX485" s="13" t="s">
        <v>78</v>
      </c>
      <c r="AY485" s="157" t="s">
        <v>127</v>
      </c>
    </row>
    <row r="486" spans="2:65" s="1" customFormat="1" ht="37.9" customHeight="1">
      <c r="B486" s="33"/>
      <c r="C486" s="132" t="s">
        <v>189</v>
      </c>
      <c r="D486" s="132" t="s">
        <v>129</v>
      </c>
      <c r="E486" s="133" t="s">
        <v>619</v>
      </c>
      <c r="F486" s="134" t="s">
        <v>620</v>
      </c>
      <c r="G486" s="135" t="s">
        <v>132</v>
      </c>
      <c r="H486" s="136">
        <v>25</v>
      </c>
      <c r="I486" s="137"/>
      <c r="J486" s="138">
        <f>ROUND(I486*H486,2)</f>
        <v>0</v>
      </c>
      <c r="K486" s="134" t="s">
        <v>133</v>
      </c>
      <c r="L486" s="33"/>
      <c r="M486" s="139" t="s">
        <v>19</v>
      </c>
      <c r="N486" s="140" t="s">
        <v>42</v>
      </c>
      <c r="P486" s="141">
        <f>O486*H486</f>
        <v>0</v>
      </c>
      <c r="Q486" s="141">
        <v>1.0000000000000001E-5</v>
      </c>
      <c r="R486" s="141">
        <f>Q486*H486</f>
        <v>2.5000000000000001E-4</v>
      </c>
      <c r="S486" s="141">
        <v>0</v>
      </c>
      <c r="T486" s="142">
        <f>S486*H486</f>
        <v>0</v>
      </c>
      <c r="AR486" s="143" t="s">
        <v>134</v>
      </c>
      <c r="AT486" s="143" t="s">
        <v>129</v>
      </c>
      <c r="AU486" s="143" t="s">
        <v>80</v>
      </c>
      <c r="AY486" s="18" t="s">
        <v>127</v>
      </c>
      <c r="BE486" s="144">
        <f>IF(N486="základní",J486,0)</f>
        <v>0</v>
      </c>
      <c r="BF486" s="144">
        <f>IF(N486="snížená",J486,0)</f>
        <v>0</v>
      </c>
      <c r="BG486" s="144">
        <f>IF(N486="zákl. přenesená",J486,0)</f>
        <v>0</v>
      </c>
      <c r="BH486" s="144">
        <f>IF(N486="sníž. přenesená",J486,0)</f>
        <v>0</v>
      </c>
      <c r="BI486" s="144">
        <f>IF(N486="nulová",J486,0)</f>
        <v>0</v>
      </c>
      <c r="BJ486" s="18" t="s">
        <v>78</v>
      </c>
      <c r="BK486" s="144">
        <f>ROUND(I486*H486,2)</f>
        <v>0</v>
      </c>
      <c r="BL486" s="18" t="s">
        <v>134</v>
      </c>
      <c r="BM486" s="143" t="s">
        <v>621</v>
      </c>
    </row>
    <row r="487" spans="2:65" s="1" customFormat="1">
      <c r="B487" s="33"/>
      <c r="D487" s="145" t="s">
        <v>136</v>
      </c>
      <c r="F487" s="146" t="s">
        <v>622</v>
      </c>
      <c r="I487" s="147"/>
      <c r="L487" s="33"/>
      <c r="M487" s="148"/>
      <c r="T487" s="54"/>
      <c r="AT487" s="18" t="s">
        <v>136</v>
      </c>
      <c r="AU487" s="18" t="s">
        <v>80</v>
      </c>
    </row>
    <row r="488" spans="2:65" s="12" customFormat="1">
      <c r="B488" s="149"/>
      <c r="D488" s="150" t="s">
        <v>138</v>
      </c>
      <c r="E488" s="151" t="s">
        <v>19</v>
      </c>
      <c r="F488" s="152" t="s">
        <v>591</v>
      </c>
      <c r="H488" s="151" t="s">
        <v>19</v>
      </c>
      <c r="I488" s="153"/>
      <c r="L488" s="149"/>
      <c r="M488" s="154"/>
      <c r="T488" s="155"/>
      <c r="AT488" s="151" t="s">
        <v>138</v>
      </c>
      <c r="AU488" s="151" t="s">
        <v>80</v>
      </c>
      <c r="AV488" s="12" t="s">
        <v>78</v>
      </c>
      <c r="AW488" s="12" t="s">
        <v>33</v>
      </c>
      <c r="AX488" s="12" t="s">
        <v>71</v>
      </c>
      <c r="AY488" s="151" t="s">
        <v>127</v>
      </c>
    </row>
    <row r="489" spans="2:65" s="13" customFormat="1">
      <c r="B489" s="156"/>
      <c r="D489" s="150" t="s">
        <v>138</v>
      </c>
      <c r="E489" s="157" t="s">
        <v>19</v>
      </c>
      <c r="F489" s="158" t="s">
        <v>316</v>
      </c>
      <c r="H489" s="159">
        <v>25</v>
      </c>
      <c r="I489" s="160"/>
      <c r="L489" s="156"/>
      <c r="M489" s="161"/>
      <c r="T489" s="162"/>
      <c r="AT489" s="157" t="s">
        <v>138</v>
      </c>
      <c r="AU489" s="157" t="s">
        <v>80</v>
      </c>
      <c r="AV489" s="13" t="s">
        <v>80</v>
      </c>
      <c r="AW489" s="13" t="s">
        <v>33</v>
      </c>
      <c r="AX489" s="13" t="s">
        <v>78</v>
      </c>
      <c r="AY489" s="157" t="s">
        <v>127</v>
      </c>
    </row>
    <row r="490" spans="2:65" s="1" customFormat="1" ht="49.15" customHeight="1">
      <c r="B490" s="33"/>
      <c r="C490" s="132" t="s">
        <v>198</v>
      </c>
      <c r="D490" s="132" t="s">
        <v>129</v>
      </c>
      <c r="E490" s="133" t="s">
        <v>623</v>
      </c>
      <c r="F490" s="134" t="s">
        <v>624</v>
      </c>
      <c r="G490" s="135" t="s">
        <v>178</v>
      </c>
      <c r="H490" s="136">
        <v>236</v>
      </c>
      <c r="I490" s="137"/>
      <c r="J490" s="138">
        <f>ROUND(I490*H490,2)</f>
        <v>0</v>
      </c>
      <c r="K490" s="134" t="s">
        <v>133</v>
      </c>
      <c r="L490" s="33"/>
      <c r="M490" s="139" t="s">
        <v>19</v>
      </c>
      <c r="N490" s="140" t="s">
        <v>42</v>
      </c>
      <c r="P490" s="141">
        <f>O490*H490</f>
        <v>0</v>
      </c>
      <c r="Q490" s="141">
        <v>0.16850000000000001</v>
      </c>
      <c r="R490" s="141">
        <f>Q490*H490</f>
        <v>39.766000000000005</v>
      </c>
      <c r="S490" s="141">
        <v>0</v>
      </c>
      <c r="T490" s="142">
        <f>S490*H490</f>
        <v>0</v>
      </c>
      <c r="AR490" s="143" t="s">
        <v>134</v>
      </c>
      <c r="AT490" s="143" t="s">
        <v>129</v>
      </c>
      <c r="AU490" s="143" t="s">
        <v>80</v>
      </c>
      <c r="AY490" s="18" t="s">
        <v>127</v>
      </c>
      <c r="BE490" s="144">
        <f>IF(N490="základní",J490,0)</f>
        <v>0</v>
      </c>
      <c r="BF490" s="144">
        <f>IF(N490="snížená",J490,0)</f>
        <v>0</v>
      </c>
      <c r="BG490" s="144">
        <f>IF(N490="zákl. přenesená",J490,0)</f>
        <v>0</v>
      </c>
      <c r="BH490" s="144">
        <f>IF(N490="sníž. přenesená",J490,0)</f>
        <v>0</v>
      </c>
      <c r="BI490" s="144">
        <f>IF(N490="nulová",J490,0)</f>
        <v>0</v>
      </c>
      <c r="BJ490" s="18" t="s">
        <v>78</v>
      </c>
      <c r="BK490" s="144">
        <f>ROUND(I490*H490,2)</f>
        <v>0</v>
      </c>
      <c r="BL490" s="18" t="s">
        <v>134</v>
      </c>
      <c r="BM490" s="143" t="s">
        <v>625</v>
      </c>
    </row>
    <row r="491" spans="2:65" s="1" customFormat="1">
      <c r="B491" s="33"/>
      <c r="D491" s="145" t="s">
        <v>136</v>
      </c>
      <c r="F491" s="146" t="s">
        <v>626</v>
      </c>
      <c r="I491" s="147"/>
      <c r="L491" s="33"/>
      <c r="M491" s="148"/>
      <c r="T491" s="54"/>
      <c r="AT491" s="18" t="s">
        <v>136</v>
      </c>
      <c r="AU491" s="18" t="s">
        <v>80</v>
      </c>
    </row>
    <row r="492" spans="2:65" s="12" customFormat="1">
      <c r="B492" s="149"/>
      <c r="D492" s="150" t="s">
        <v>138</v>
      </c>
      <c r="E492" s="151" t="s">
        <v>19</v>
      </c>
      <c r="F492" s="152" t="s">
        <v>387</v>
      </c>
      <c r="H492" s="151" t="s">
        <v>19</v>
      </c>
      <c r="I492" s="153"/>
      <c r="L492" s="149"/>
      <c r="M492" s="154"/>
      <c r="T492" s="155"/>
      <c r="AT492" s="151" t="s">
        <v>138</v>
      </c>
      <c r="AU492" s="151" t="s">
        <v>80</v>
      </c>
      <c r="AV492" s="12" t="s">
        <v>78</v>
      </c>
      <c r="AW492" s="12" t="s">
        <v>33</v>
      </c>
      <c r="AX492" s="12" t="s">
        <v>71</v>
      </c>
      <c r="AY492" s="151" t="s">
        <v>127</v>
      </c>
    </row>
    <row r="493" spans="2:65" s="12" customFormat="1">
      <c r="B493" s="149"/>
      <c r="D493" s="150" t="s">
        <v>138</v>
      </c>
      <c r="E493" s="151" t="s">
        <v>19</v>
      </c>
      <c r="F493" s="152" t="s">
        <v>627</v>
      </c>
      <c r="H493" s="151" t="s">
        <v>19</v>
      </c>
      <c r="I493" s="153"/>
      <c r="L493" s="149"/>
      <c r="M493" s="154"/>
      <c r="T493" s="155"/>
      <c r="AT493" s="151" t="s">
        <v>138</v>
      </c>
      <c r="AU493" s="151" t="s">
        <v>80</v>
      </c>
      <c r="AV493" s="12" t="s">
        <v>78</v>
      </c>
      <c r="AW493" s="12" t="s">
        <v>33</v>
      </c>
      <c r="AX493" s="12" t="s">
        <v>71</v>
      </c>
      <c r="AY493" s="151" t="s">
        <v>127</v>
      </c>
    </row>
    <row r="494" spans="2:65" s="13" customFormat="1">
      <c r="B494" s="156"/>
      <c r="D494" s="150" t="s">
        <v>138</v>
      </c>
      <c r="E494" s="157" t="s">
        <v>19</v>
      </c>
      <c r="F494" s="158" t="s">
        <v>628</v>
      </c>
      <c r="H494" s="159">
        <v>236</v>
      </c>
      <c r="I494" s="160"/>
      <c r="L494" s="156"/>
      <c r="M494" s="161"/>
      <c r="T494" s="162"/>
      <c r="AT494" s="157" t="s">
        <v>138</v>
      </c>
      <c r="AU494" s="157" t="s">
        <v>80</v>
      </c>
      <c r="AV494" s="13" t="s">
        <v>80</v>
      </c>
      <c r="AW494" s="13" t="s">
        <v>33</v>
      </c>
      <c r="AX494" s="13" t="s">
        <v>78</v>
      </c>
      <c r="AY494" s="157" t="s">
        <v>127</v>
      </c>
    </row>
    <row r="495" spans="2:65" s="1" customFormat="1" ht="16.5" customHeight="1">
      <c r="B495" s="33"/>
      <c r="C495" s="177" t="s">
        <v>629</v>
      </c>
      <c r="D495" s="177" t="s">
        <v>273</v>
      </c>
      <c r="E495" s="178" t="s">
        <v>630</v>
      </c>
      <c r="F495" s="179" t="s">
        <v>631</v>
      </c>
      <c r="G495" s="180" t="s">
        <v>178</v>
      </c>
      <c r="H495" s="181">
        <v>240.72</v>
      </c>
      <c r="I495" s="182"/>
      <c r="J495" s="183">
        <f>ROUND(I495*H495,2)</f>
        <v>0</v>
      </c>
      <c r="K495" s="179" t="s">
        <v>133</v>
      </c>
      <c r="L495" s="184"/>
      <c r="M495" s="185" t="s">
        <v>19</v>
      </c>
      <c r="N495" s="186" t="s">
        <v>42</v>
      </c>
      <c r="P495" s="141">
        <f>O495*H495</f>
        <v>0</v>
      </c>
      <c r="Q495" s="141">
        <v>0.08</v>
      </c>
      <c r="R495" s="141">
        <f>Q495*H495</f>
        <v>19.2576</v>
      </c>
      <c r="S495" s="141">
        <v>0</v>
      </c>
      <c r="T495" s="142">
        <f>S495*H495</f>
        <v>0</v>
      </c>
      <c r="AR495" s="143" t="s">
        <v>183</v>
      </c>
      <c r="AT495" s="143" t="s">
        <v>273</v>
      </c>
      <c r="AU495" s="143" t="s">
        <v>80</v>
      </c>
      <c r="AY495" s="18" t="s">
        <v>127</v>
      </c>
      <c r="BE495" s="144">
        <f>IF(N495="základní",J495,0)</f>
        <v>0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78</v>
      </c>
      <c r="BK495" s="144">
        <f>ROUND(I495*H495,2)</f>
        <v>0</v>
      </c>
      <c r="BL495" s="18" t="s">
        <v>134</v>
      </c>
      <c r="BM495" s="143" t="s">
        <v>632</v>
      </c>
    </row>
    <row r="496" spans="2:65" s="13" customFormat="1">
      <c r="B496" s="156"/>
      <c r="D496" s="150" t="s">
        <v>138</v>
      </c>
      <c r="F496" s="158" t="s">
        <v>633</v>
      </c>
      <c r="H496" s="159">
        <v>240.72</v>
      </c>
      <c r="I496" s="160"/>
      <c r="L496" s="156"/>
      <c r="M496" s="161"/>
      <c r="T496" s="162"/>
      <c r="AT496" s="157" t="s">
        <v>138</v>
      </c>
      <c r="AU496" s="157" t="s">
        <v>80</v>
      </c>
      <c r="AV496" s="13" t="s">
        <v>80</v>
      </c>
      <c r="AW496" s="13" t="s">
        <v>4</v>
      </c>
      <c r="AX496" s="13" t="s">
        <v>78</v>
      </c>
      <c r="AY496" s="157" t="s">
        <v>127</v>
      </c>
    </row>
    <row r="497" spans="2:65" s="1" customFormat="1" ht="49.15" customHeight="1">
      <c r="B497" s="33"/>
      <c r="C497" s="132" t="s">
        <v>634</v>
      </c>
      <c r="D497" s="132" t="s">
        <v>129</v>
      </c>
      <c r="E497" s="133" t="s">
        <v>635</v>
      </c>
      <c r="F497" s="134" t="s">
        <v>636</v>
      </c>
      <c r="G497" s="135" t="s">
        <v>178</v>
      </c>
      <c r="H497" s="136">
        <v>130</v>
      </c>
      <c r="I497" s="137"/>
      <c r="J497" s="138">
        <f>ROUND(I497*H497,2)</f>
        <v>0</v>
      </c>
      <c r="K497" s="134" t="s">
        <v>133</v>
      </c>
      <c r="L497" s="33"/>
      <c r="M497" s="139" t="s">
        <v>19</v>
      </c>
      <c r="N497" s="140" t="s">
        <v>42</v>
      </c>
      <c r="P497" s="141">
        <f>O497*H497</f>
        <v>0</v>
      </c>
      <c r="Q497" s="141">
        <v>0.14041999999999999</v>
      </c>
      <c r="R497" s="141">
        <f>Q497*H497</f>
        <v>18.2546</v>
      </c>
      <c r="S497" s="141">
        <v>0</v>
      </c>
      <c r="T497" s="142">
        <f>S497*H497</f>
        <v>0</v>
      </c>
      <c r="AR497" s="143" t="s">
        <v>134</v>
      </c>
      <c r="AT497" s="143" t="s">
        <v>129</v>
      </c>
      <c r="AU497" s="143" t="s">
        <v>80</v>
      </c>
      <c r="AY497" s="18" t="s">
        <v>127</v>
      </c>
      <c r="BE497" s="144">
        <f>IF(N497="základní",J497,0)</f>
        <v>0</v>
      </c>
      <c r="BF497" s="144">
        <f>IF(N497="snížená",J497,0)</f>
        <v>0</v>
      </c>
      <c r="BG497" s="144">
        <f>IF(N497="zákl. přenesená",J497,0)</f>
        <v>0</v>
      </c>
      <c r="BH497" s="144">
        <f>IF(N497="sníž. přenesená",J497,0)</f>
        <v>0</v>
      </c>
      <c r="BI497" s="144">
        <f>IF(N497="nulová",J497,0)</f>
        <v>0</v>
      </c>
      <c r="BJ497" s="18" t="s">
        <v>78</v>
      </c>
      <c r="BK497" s="144">
        <f>ROUND(I497*H497,2)</f>
        <v>0</v>
      </c>
      <c r="BL497" s="18" t="s">
        <v>134</v>
      </c>
      <c r="BM497" s="143" t="s">
        <v>637</v>
      </c>
    </row>
    <row r="498" spans="2:65" s="1" customFormat="1">
      <c r="B498" s="33"/>
      <c r="D498" s="145" t="s">
        <v>136</v>
      </c>
      <c r="F498" s="146" t="s">
        <v>638</v>
      </c>
      <c r="I498" s="147"/>
      <c r="L498" s="33"/>
      <c r="M498" s="148"/>
      <c r="T498" s="54"/>
      <c r="AT498" s="18" t="s">
        <v>136</v>
      </c>
      <c r="AU498" s="18" t="s">
        <v>80</v>
      </c>
    </row>
    <row r="499" spans="2:65" s="12" customFormat="1">
      <c r="B499" s="149"/>
      <c r="D499" s="150" t="s">
        <v>138</v>
      </c>
      <c r="E499" s="151" t="s">
        <v>19</v>
      </c>
      <c r="F499" s="152" t="s">
        <v>387</v>
      </c>
      <c r="H499" s="151" t="s">
        <v>19</v>
      </c>
      <c r="I499" s="153"/>
      <c r="L499" s="149"/>
      <c r="M499" s="154"/>
      <c r="T499" s="155"/>
      <c r="AT499" s="151" t="s">
        <v>138</v>
      </c>
      <c r="AU499" s="151" t="s">
        <v>80</v>
      </c>
      <c r="AV499" s="12" t="s">
        <v>78</v>
      </c>
      <c r="AW499" s="12" t="s">
        <v>33</v>
      </c>
      <c r="AX499" s="12" t="s">
        <v>71</v>
      </c>
      <c r="AY499" s="151" t="s">
        <v>127</v>
      </c>
    </row>
    <row r="500" spans="2:65" s="12" customFormat="1">
      <c r="B500" s="149"/>
      <c r="D500" s="150" t="s">
        <v>138</v>
      </c>
      <c r="E500" s="151" t="s">
        <v>19</v>
      </c>
      <c r="F500" s="152" t="s">
        <v>639</v>
      </c>
      <c r="H500" s="151" t="s">
        <v>19</v>
      </c>
      <c r="I500" s="153"/>
      <c r="L500" s="149"/>
      <c r="M500" s="154"/>
      <c r="T500" s="155"/>
      <c r="AT500" s="151" t="s">
        <v>138</v>
      </c>
      <c r="AU500" s="151" t="s">
        <v>80</v>
      </c>
      <c r="AV500" s="12" t="s">
        <v>78</v>
      </c>
      <c r="AW500" s="12" t="s">
        <v>33</v>
      </c>
      <c r="AX500" s="12" t="s">
        <v>71</v>
      </c>
      <c r="AY500" s="151" t="s">
        <v>127</v>
      </c>
    </row>
    <row r="501" spans="2:65" s="13" customFormat="1">
      <c r="B501" s="156"/>
      <c r="D501" s="150" t="s">
        <v>138</v>
      </c>
      <c r="E501" s="157" t="s">
        <v>19</v>
      </c>
      <c r="F501" s="158" t="s">
        <v>335</v>
      </c>
      <c r="H501" s="159">
        <v>29</v>
      </c>
      <c r="I501" s="160"/>
      <c r="L501" s="156"/>
      <c r="M501" s="161"/>
      <c r="T501" s="162"/>
      <c r="AT501" s="157" t="s">
        <v>138</v>
      </c>
      <c r="AU501" s="157" t="s">
        <v>80</v>
      </c>
      <c r="AV501" s="13" t="s">
        <v>80</v>
      </c>
      <c r="AW501" s="13" t="s">
        <v>33</v>
      </c>
      <c r="AX501" s="13" t="s">
        <v>71</v>
      </c>
      <c r="AY501" s="157" t="s">
        <v>127</v>
      </c>
    </row>
    <row r="502" spans="2:65" s="12" customFormat="1">
      <c r="B502" s="149"/>
      <c r="D502" s="150" t="s">
        <v>138</v>
      </c>
      <c r="E502" s="151" t="s">
        <v>19</v>
      </c>
      <c r="F502" s="152" t="s">
        <v>640</v>
      </c>
      <c r="H502" s="151" t="s">
        <v>19</v>
      </c>
      <c r="I502" s="153"/>
      <c r="L502" s="149"/>
      <c r="M502" s="154"/>
      <c r="T502" s="155"/>
      <c r="AT502" s="151" t="s">
        <v>138</v>
      </c>
      <c r="AU502" s="151" t="s">
        <v>80</v>
      </c>
      <c r="AV502" s="12" t="s">
        <v>78</v>
      </c>
      <c r="AW502" s="12" t="s">
        <v>33</v>
      </c>
      <c r="AX502" s="12" t="s">
        <v>71</v>
      </c>
      <c r="AY502" s="151" t="s">
        <v>127</v>
      </c>
    </row>
    <row r="503" spans="2:65" s="13" customFormat="1">
      <c r="B503" s="156"/>
      <c r="D503" s="150" t="s">
        <v>138</v>
      </c>
      <c r="E503" s="157" t="s">
        <v>19</v>
      </c>
      <c r="F503" s="158" t="s">
        <v>641</v>
      </c>
      <c r="H503" s="159">
        <v>101</v>
      </c>
      <c r="I503" s="160"/>
      <c r="L503" s="156"/>
      <c r="M503" s="161"/>
      <c r="T503" s="162"/>
      <c r="AT503" s="157" t="s">
        <v>138</v>
      </c>
      <c r="AU503" s="157" t="s">
        <v>80</v>
      </c>
      <c r="AV503" s="13" t="s">
        <v>80</v>
      </c>
      <c r="AW503" s="13" t="s">
        <v>33</v>
      </c>
      <c r="AX503" s="13" t="s">
        <v>71</v>
      </c>
      <c r="AY503" s="157" t="s">
        <v>127</v>
      </c>
    </row>
    <row r="504" spans="2:65" s="14" customFormat="1">
      <c r="B504" s="163"/>
      <c r="D504" s="150" t="s">
        <v>138</v>
      </c>
      <c r="E504" s="164" t="s">
        <v>19</v>
      </c>
      <c r="F504" s="165" t="s">
        <v>222</v>
      </c>
      <c r="H504" s="166">
        <v>130</v>
      </c>
      <c r="I504" s="167"/>
      <c r="L504" s="163"/>
      <c r="M504" s="168"/>
      <c r="T504" s="169"/>
      <c r="AT504" s="164" t="s">
        <v>138</v>
      </c>
      <c r="AU504" s="164" t="s">
        <v>80</v>
      </c>
      <c r="AV504" s="14" t="s">
        <v>134</v>
      </c>
      <c r="AW504" s="14" t="s">
        <v>33</v>
      </c>
      <c r="AX504" s="14" t="s">
        <v>78</v>
      </c>
      <c r="AY504" s="164" t="s">
        <v>127</v>
      </c>
    </row>
    <row r="505" spans="2:65" s="1" customFormat="1" ht="16.5" customHeight="1">
      <c r="B505" s="33"/>
      <c r="C505" s="177" t="s">
        <v>642</v>
      </c>
      <c r="D505" s="177" t="s">
        <v>273</v>
      </c>
      <c r="E505" s="178" t="s">
        <v>643</v>
      </c>
      <c r="F505" s="179" t="s">
        <v>644</v>
      </c>
      <c r="G505" s="180" t="s">
        <v>178</v>
      </c>
      <c r="H505" s="181">
        <v>29.58</v>
      </c>
      <c r="I505" s="182"/>
      <c r="J505" s="183">
        <f>ROUND(I505*H505,2)</f>
        <v>0</v>
      </c>
      <c r="K505" s="179" t="s">
        <v>133</v>
      </c>
      <c r="L505" s="184"/>
      <c r="M505" s="185" t="s">
        <v>19</v>
      </c>
      <c r="N505" s="186" t="s">
        <v>42</v>
      </c>
      <c r="P505" s="141">
        <f>O505*H505</f>
        <v>0</v>
      </c>
      <c r="Q505" s="141">
        <v>5.6120000000000003E-2</v>
      </c>
      <c r="R505" s="141">
        <f>Q505*H505</f>
        <v>1.6600296000000001</v>
      </c>
      <c r="S505" s="141">
        <v>0</v>
      </c>
      <c r="T505" s="142">
        <f>S505*H505</f>
        <v>0</v>
      </c>
      <c r="AR505" s="143" t="s">
        <v>183</v>
      </c>
      <c r="AT505" s="143" t="s">
        <v>273</v>
      </c>
      <c r="AU505" s="143" t="s">
        <v>80</v>
      </c>
      <c r="AY505" s="18" t="s">
        <v>127</v>
      </c>
      <c r="BE505" s="144">
        <f>IF(N505="základní",J505,0)</f>
        <v>0</v>
      </c>
      <c r="BF505" s="144">
        <f>IF(N505="snížená",J505,0)</f>
        <v>0</v>
      </c>
      <c r="BG505" s="144">
        <f>IF(N505="zákl. přenesená",J505,0)</f>
        <v>0</v>
      </c>
      <c r="BH505" s="144">
        <f>IF(N505="sníž. přenesená",J505,0)</f>
        <v>0</v>
      </c>
      <c r="BI505" s="144">
        <f>IF(N505="nulová",J505,0)</f>
        <v>0</v>
      </c>
      <c r="BJ505" s="18" t="s">
        <v>78</v>
      </c>
      <c r="BK505" s="144">
        <f>ROUND(I505*H505,2)</f>
        <v>0</v>
      </c>
      <c r="BL505" s="18" t="s">
        <v>134</v>
      </c>
      <c r="BM505" s="143" t="s">
        <v>645</v>
      </c>
    </row>
    <row r="506" spans="2:65" s="13" customFormat="1">
      <c r="B506" s="156"/>
      <c r="D506" s="150" t="s">
        <v>138</v>
      </c>
      <c r="F506" s="158" t="s">
        <v>646</v>
      </c>
      <c r="H506" s="159">
        <v>29.58</v>
      </c>
      <c r="I506" s="160"/>
      <c r="L506" s="156"/>
      <c r="M506" s="161"/>
      <c r="T506" s="162"/>
      <c r="AT506" s="157" t="s">
        <v>138</v>
      </c>
      <c r="AU506" s="157" t="s">
        <v>80</v>
      </c>
      <c r="AV506" s="13" t="s">
        <v>80</v>
      </c>
      <c r="AW506" s="13" t="s">
        <v>4</v>
      </c>
      <c r="AX506" s="13" t="s">
        <v>78</v>
      </c>
      <c r="AY506" s="157" t="s">
        <v>127</v>
      </c>
    </row>
    <row r="507" spans="2:65" s="1" customFormat="1" ht="16.5" customHeight="1">
      <c r="B507" s="33"/>
      <c r="C507" s="177" t="s">
        <v>647</v>
      </c>
      <c r="D507" s="177" t="s">
        <v>273</v>
      </c>
      <c r="E507" s="178" t="s">
        <v>648</v>
      </c>
      <c r="F507" s="179" t="s">
        <v>649</v>
      </c>
      <c r="G507" s="180" t="s">
        <v>178</v>
      </c>
      <c r="H507" s="181">
        <v>103.02</v>
      </c>
      <c r="I507" s="182"/>
      <c r="J507" s="183">
        <f>ROUND(I507*H507,2)</f>
        <v>0</v>
      </c>
      <c r="K507" s="179" t="s">
        <v>133</v>
      </c>
      <c r="L507" s="184"/>
      <c r="M507" s="185" t="s">
        <v>19</v>
      </c>
      <c r="N507" s="186" t="s">
        <v>42</v>
      </c>
      <c r="P507" s="141">
        <f>O507*H507</f>
        <v>0</v>
      </c>
      <c r="Q507" s="141">
        <v>4.4999999999999998E-2</v>
      </c>
      <c r="R507" s="141">
        <f>Q507*H507</f>
        <v>4.6358999999999995</v>
      </c>
      <c r="S507" s="141">
        <v>0</v>
      </c>
      <c r="T507" s="142">
        <f>S507*H507</f>
        <v>0</v>
      </c>
      <c r="AR507" s="143" t="s">
        <v>183</v>
      </c>
      <c r="AT507" s="143" t="s">
        <v>273</v>
      </c>
      <c r="AU507" s="143" t="s">
        <v>80</v>
      </c>
      <c r="AY507" s="18" t="s">
        <v>127</v>
      </c>
      <c r="BE507" s="144">
        <f>IF(N507="základní",J507,0)</f>
        <v>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8" t="s">
        <v>78</v>
      </c>
      <c r="BK507" s="144">
        <f>ROUND(I507*H507,2)</f>
        <v>0</v>
      </c>
      <c r="BL507" s="18" t="s">
        <v>134</v>
      </c>
      <c r="BM507" s="143" t="s">
        <v>650</v>
      </c>
    </row>
    <row r="508" spans="2:65" s="13" customFormat="1">
      <c r="B508" s="156"/>
      <c r="D508" s="150" t="s">
        <v>138</v>
      </c>
      <c r="F508" s="158" t="s">
        <v>651</v>
      </c>
      <c r="H508" s="159">
        <v>103.02</v>
      </c>
      <c r="I508" s="160"/>
      <c r="L508" s="156"/>
      <c r="M508" s="161"/>
      <c r="T508" s="162"/>
      <c r="AT508" s="157" t="s">
        <v>138</v>
      </c>
      <c r="AU508" s="157" t="s">
        <v>80</v>
      </c>
      <c r="AV508" s="13" t="s">
        <v>80</v>
      </c>
      <c r="AW508" s="13" t="s">
        <v>4</v>
      </c>
      <c r="AX508" s="13" t="s">
        <v>78</v>
      </c>
      <c r="AY508" s="157" t="s">
        <v>127</v>
      </c>
    </row>
    <row r="509" spans="2:65" s="1" customFormat="1" ht="24.2" customHeight="1">
      <c r="B509" s="33"/>
      <c r="C509" s="132" t="s">
        <v>652</v>
      </c>
      <c r="D509" s="132" t="s">
        <v>129</v>
      </c>
      <c r="E509" s="133" t="s">
        <v>653</v>
      </c>
      <c r="F509" s="134" t="s">
        <v>654</v>
      </c>
      <c r="G509" s="135" t="s">
        <v>132</v>
      </c>
      <c r="H509" s="136">
        <v>26</v>
      </c>
      <c r="I509" s="137"/>
      <c r="J509" s="138">
        <f>ROUND(I509*H509,2)</f>
        <v>0</v>
      </c>
      <c r="K509" s="134" t="s">
        <v>133</v>
      </c>
      <c r="L509" s="33"/>
      <c r="M509" s="139" t="s">
        <v>19</v>
      </c>
      <c r="N509" s="140" t="s">
        <v>42</v>
      </c>
      <c r="P509" s="141">
        <f>O509*H509</f>
        <v>0</v>
      </c>
      <c r="Q509" s="141">
        <v>4.6999999999999999E-4</v>
      </c>
      <c r="R509" s="141">
        <f>Q509*H509</f>
        <v>1.222E-2</v>
      </c>
      <c r="S509" s="141">
        <v>0</v>
      </c>
      <c r="T509" s="142">
        <f>S509*H509</f>
        <v>0</v>
      </c>
      <c r="AR509" s="143" t="s">
        <v>134</v>
      </c>
      <c r="AT509" s="143" t="s">
        <v>129</v>
      </c>
      <c r="AU509" s="143" t="s">
        <v>80</v>
      </c>
      <c r="AY509" s="18" t="s">
        <v>127</v>
      </c>
      <c r="BE509" s="144">
        <f>IF(N509="základní",J509,0)</f>
        <v>0</v>
      </c>
      <c r="BF509" s="144">
        <f>IF(N509="snížená",J509,0)</f>
        <v>0</v>
      </c>
      <c r="BG509" s="144">
        <f>IF(N509="zákl. přenesená",J509,0)</f>
        <v>0</v>
      </c>
      <c r="BH509" s="144">
        <f>IF(N509="sníž. přenesená",J509,0)</f>
        <v>0</v>
      </c>
      <c r="BI509" s="144">
        <f>IF(N509="nulová",J509,0)</f>
        <v>0</v>
      </c>
      <c r="BJ509" s="18" t="s">
        <v>78</v>
      </c>
      <c r="BK509" s="144">
        <f>ROUND(I509*H509,2)</f>
        <v>0</v>
      </c>
      <c r="BL509" s="18" t="s">
        <v>134</v>
      </c>
      <c r="BM509" s="143" t="s">
        <v>655</v>
      </c>
    </row>
    <row r="510" spans="2:65" s="1" customFormat="1">
      <c r="B510" s="33"/>
      <c r="D510" s="145" t="s">
        <v>136</v>
      </c>
      <c r="F510" s="146" t="s">
        <v>656</v>
      </c>
      <c r="I510" s="147"/>
      <c r="L510" s="33"/>
      <c r="M510" s="148"/>
      <c r="T510" s="54"/>
      <c r="AT510" s="18" t="s">
        <v>136</v>
      </c>
      <c r="AU510" s="18" t="s">
        <v>80</v>
      </c>
    </row>
    <row r="511" spans="2:65" s="12" customFormat="1">
      <c r="B511" s="149"/>
      <c r="D511" s="150" t="s">
        <v>138</v>
      </c>
      <c r="E511" s="151" t="s">
        <v>19</v>
      </c>
      <c r="F511" s="152" t="s">
        <v>285</v>
      </c>
      <c r="H511" s="151" t="s">
        <v>19</v>
      </c>
      <c r="I511" s="153"/>
      <c r="L511" s="149"/>
      <c r="M511" s="154"/>
      <c r="T511" s="155"/>
      <c r="AT511" s="151" t="s">
        <v>138</v>
      </c>
      <c r="AU511" s="151" t="s">
        <v>80</v>
      </c>
      <c r="AV511" s="12" t="s">
        <v>78</v>
      </c>
      <c r="AW511" s="12" t="s">
        <v>33</v>
      </c>
      <c r="AX511" s="12" t="s">
        <v>71</v>
      </c>
      <c r="AY511" s="151" t="s">
        <v>127</v>
      </c>
    </row>
    <row r="512" spans="2:65" s="12" customFormat="1">
      <c r="B512" s="149"/>
      <c r="D512" s="150" t="s">
        <v>138</v>
      </c>
      <c r="E512" s="151" t="s">
        <v>19</v>
      </c>
      <c r="F512" s="152" t="s">
        <v>657</v>
      </c>
      <c r="H512" s="151" t="s">
        <v>19</v>
      </c>
      <c r="I512" s="153"/>
      <c r="L512" s="149"/>
      <c r="M512" s="154"/>
      <c r="T512" s="155"/>
      <c r="AT512" s="151" t="s">
        <v>138</v>
      </c>
      <c r="AU512" s="151" t="s">
        <v>80</v>
      </c>
      <c r="AV512" s="12" t="s">
        <v>78</v>
      </c>
      <c r="AW512" s="12" t="s">
        <v>33</v>
      </c>
      <c r="AX512" s="12" t="s">
        <v>71</v>
      </c>
      <c r="AY512" s="151" t="s">
        <v>127</v>
      </c>
    </row>
    <row r="513" spans="2:65" s="13" customFormat="1">
      <c r="B513" s="156"/>
      <c r="D513" s="150" t="s">
        <v>138</v>
      </c>
      <c r="E513" s="157" t="s">
        <v>19</v>
      </c>
      <c r="F513" s="158" t="s">
        <v>286</v>
      </c>
      <c r="H513" s="159">
        <v>26</v>
      </c>
      <c r="I513" s="160"/>
      <c r="L513" s="156"/>
      <c r="M513" s="161"/>
      <c r="T513" s="162"/>
      <c r="AT513" s="157" t="s">
        <v>138</v>
      </c>
      <c r="AU513" s="157" t="s">
        <v>80</v>
      </c>
      <c r="AV513" s="13" t="s">
        <v>80</v>
      </c>
      <c r="AW513" s="13" t="s">
        <v>33</v>
      </c>
      <c r="AX513" s="13" t="s">
        <v>78</v>
      </c>
      <c r="AY513" s="157" t="s">
        <v>127</v>
      </c>
    </row>
    <row r="514" spans="2:65" s="1" customFormat="1" ht="24.2" customHeight="1">
      <c r="B514" s="33"/>
      <c r="C514" s="132" t="s">
        <v>658</v>
      </c>
      <c r="D514" s="132" t="s">
        <v>129</v>
      </c>
      <c r="E514" s="133" t="s">
        <v>659</v>
      </c>
      <c r="F514" s="134" t="s">
        <v>660</v>
      </c>
      <c r="G514" s="135" t="s">
        <v>132</v>
      </c>
      <c r="H514" s="136">
        <v>45</v>
      </c>
      <c r="I514" s="137"/>
      <c r="J514" s="138">
        <f>ROUND(I514*H514,2)</f>
        <v>0</v>
      </c>
      <c r="K514" s="134" t="s">
        <v>133</v>
      </c>
      <c r="L514" s="33"/>
      <c r="M514" s="139" t="s">
        <v>19</v>
      </c>
      <c r="N514" s="140" t="s">
        <v>42</v>
      </c>
      <c r="P514" s="141">
        <f>O514*H514</f>
        <v>0</v>
      </c>
      <c r="Q514" s="141">
        <v>6.8999999999999997E-4</v>
      </c>
      <c r="R514" s="141">
        <f>Q514*H514</f>
        <v>3.1049999999999998E-2</v>
      </c>
      <c r="S514" s="141">
        <v>0</v>
      </c>
      <c r="T514" s="142">
        <f>S514*H514</f>
        <v>0</v>
      </c>
      <c r="AR514" s="143" t="s">
        <v>134</v>
      </c>
      <c r="AT514" s="143" t="s">
        <v>129</v>
      </c>
      <c r="AU514" s="143" t="s">
        <v>80</v>
      </c>
      <c r="AY514" s="18" t="s">
        <v>127</v>
      </c>
      <c r="BE514" s="144">
        <f>IF(N514="základní",J514,0)</f>
        <v>0</v>
      </c>
      <c r="BF514" s="144">
        <f>IF(N514="snížená",J514,0)</f>
        <v>0</v>
      </c>
      <c r="BG514" s="144">
        <f>IF(N514="zákl. přenesená",J514,0)</f>
        <v>0</v>
      </c>
      <c r="BH514" s="144">
        <f>IF(N514="sníž. přenesená",J514,0)</f>
        <v>0</v>
      </c>
      <c r="BI514" s="144">
        <f>IF(N514="nulová",J514,0)</f>
        <v>0</v>
      </c>
      <c r="BJ514" s="18" t="s">
        <v>78</v>
      </c>
      <c r="BK514" s="144">
        <f>ROUND(I514*H514,2)</f>
        <v>0</v>
      </c>
      <c r="BL514" s="18" t="s">
        <v>134</v>
      </c>
      <c r="BM514" s="143" t="s">
        <v>661</v>
      </c>
    </row>
    <row r="515" spans="2:65" s="1" customFormat="1">
      <c r="B515" s="33"/>
      <c r="D515" s="145" t="s">
        <v>136</v>
      </c>
      <c r="F515" s="146" t="s">
        <v>662</v>
      </c>
      <c r="I515" s="147"/>
      <c r="L515" s="33"/>
      <c r="M515" s="148"/>
      <c r="T515" s="54"/>
      <c r="AT515" s="18" t="s">
        <v>136</v>
      </c>
      <c r="AU515" s="18" t="s">
        <v>80</v>
      </c>
    </row>
    <row r="516" spans="2:65" s="12" customFormat="1">
      <c r="B516" s="149"/>
      <c r="D516" s="150" t="s">
        <v>138</v>
      </c>
      <c r="E516" s="151" t="s">
        <v>19</v>
      </c>
      <c r="F516" s="152" t="s">
        <v>387</v>
      </c>
      <c r="H516" s="151" t="s">
        <v>19</v>
      </c>
      <c r="I516" s="153"/>
      <c r="L516" s="149"/>
      <c r="M516" s="154"/>
      <c r="T516" s="155"/>
      <c r="AT516" s="151" t="s">
        <v>138</v>
      </c>
      <c r="AU516" s="151" t="s">
        <v>80</v>
      </c>
      <c r="AV516" s="12" t="s">
        <v>78</v>
      </c>
      <c r="AW516" s="12" t="s">
        <v>33</v>
      </c>
      <c r="AX516" s="12" t="s">
        <v>71</v>
      </c>
      <c r="AY516" s="151" t="s">
        <v>127</v>
      </c>
    </row>
    <row r="517" spans="2:65" s="12" customFormat="1">
      <c r="B517" s="149"/>
      <c r="D517" s="150" t="s">
        <v>138</v>
      </c>
      <c r="E517" s="151" t="s">
        <v>19</v>
      </c>
      <c r="F517" s="152" t="s">
        <v>663</v>
      </c>
      <c r="H517" s="151" t="s">
        <v>19</v>
      </c>
      <c r="I517" s="153"/>
      <c r="L517" s="149"/>
      <c r="M517" s="154"/>
      <c r="T517" s="155"/>
      <c r="AT517" s="151" t="s">
        <v>138</v>
      </c>
      <c r="AU517" s="151" t="s">
        <v>80</v>
      </c>
      <c r="AV517" s="12" t="s">
        <v>78</v>
      </c>
      <c r="AW517" s="12" t="s">
        <v>33</v>
      </c>
      <c r="AX517" s="12" t="s">
        <v>71</v>
      </c>
      <c r="AY517" s="151" t="s">
        <v>127</v>
      </c>
    </row>
    <row r="518" spans="2:65" s="13" customFormat="1">
      <c r="B518" s="156"/>
      <c r="D518" s="150" t="s">
        <v>138</v>
      </c>
      <c r="E518" s="157" t="s">
        <v>19</v>
      </c>
      <c r="F518" s="158" t="s">
        <v>412</v>
      </c>
      <c r="H518" s="159">
        <v>45</v>
      </c>
      <c r="I518" s="160"/>
      <c r="L518" s="156"/>
      <c r="M518" s="161"/>
      <c r="T518" s="162"/>
      <c r="AT518" s="157" t="s">
        <v>138</v>
      </c>
      <c r="AU518" s="157" t="s">
        <v>80</v>
      </c>
      <c r="AV518" s="13" t="s">
        <v>80</v>
      </c>
      <c r="AW518" s="13" t="s">
        <v>33</v>
      </c>
      <c r="AX518" s="13" t="s">
        <v>78</v>
      </c>
      <c r="AY518" s="157" t="s">
        <v>127</v>
      </c>
    </row>
    <row r="519" spans="2:65" s="1" customFormat="1" ht="37.9" customHeight="1">
      <c r="B519" s="33"/>
      <c r="C519" s="132" t="s">
        <v>664</v>
      </c>
      <c r="D519" s="132" t="s">
        <v>129</v>
      </c>
      <c r="E519" s="133" t="s">
        <v>665</v>
      </c>
      <c r="F519" s="134" t="s">
        <v>666</v>
      </c>
      <c r="G519" s="135" t="s">
        <v>178</v>
      </c>
      <c r="H519" s="136">
        <v>45</v>
      </c>
      <c r="I519" s="137"/>
      <c r="J519" s="138">
        <f>ROUND(I519*H519,2)</f>
        <v>0</v>
      </c>
      <c r="K519" s="134" t="s">
        <v>133</v>
      </c>
      <c r="L519" s="33"/>
      <c r="M519" s="139" t="s">
        <v>19</v>
      </c>
      <c r="N519" s="140" t="s">
        <v>42</v>
      </c>
      <c r="P519" s="141">
        <f>O519*H519</f>
        <v>0</v>
      </c>
      <c r="Q519" s="141">
        <v>0</v>
      </c>
      <c r="R519" s="141">
        <f>Q519*H519</f>
        <v>0</v>
      </c>
      <c r="S519" s="141">
        <v>0</v>
      </c>
      <c r="T519" s="142">
        <f>S519*H519</f>
        <v>0</v>
      </c>
      <c r="AR519" s="143" t="s">
        <v>134</v>
      </c>
      <c r="AT519" s="143" t="s">
        <v>129</v>
      </c>
      <c r="AU519" s="143" t="s">
        <v>80</v>
      </c>
      <c r="AY519" s="18" t="s">
        <v>127</v>
      </c>
      <c r="BE519" s="144">
        <f>IF(N519="základní",J519,0)</f>
        <v>0</v>
      </c>
      <c r="BF519" s="144">
        <f>IF(N519="snížená",J519,0)</f>
        <v>0</v>
      </c>
      <c r="BG519" s="144">
        <f>IF(N519="zákl. přenesená",J519,0)</f>
        <v>0</v>
      </c>
      <c r="BH519" s="144">
        <f>IF(N519="sníž. přenesená",J519,0)</f>
        <v>0</v>
      </c>
      <c r="BI519" s="144">
        <f>IF(N519="nulová",J519,0)</f>
        <v>0</v>
      </c>
      <c r="BJ519" s="18" t="s">
        <v>78</v>
      </c>
      <c r="BK519" s="144">
        <f>ROUND(I519*H519,2)</f>
        <v>0</v>
      </c>
      <c r="BL519" s="18" t="s">
        <v>134</v>
      </c>
      <c r="BM519" s="143" t="s">
        <v>667</v>
      </c>
    </row>
    <row r="520" spans="2:65" s="1" customFormat="1">
      <c r="B520" s="33"/>
      <c r="D520" s="145" t="s">
        <v>136</v>
      </c>
      <c r="F520" s="146" t="s">
        <v>668</v>
      </c>
      <c r="I520" s="147"/>
      <c r="L520" s="33"/>
      <c r="M520" s="148"/>
      <c r="T520" s="54"/>
      <c r="AT520" s="18" t="s">
        <v>136</v>
      </c>
      <c r="AU520" s="18" t="s">
        <v>80</v>
      </c>
    </row>
    <row r="521" spans="2:65" s="1" customFormat="1" ht="55.5" customHeight="1">
      <c r="B521" s="33"/>
      <c r="C521" s="132" t="s">
        <v>669</v>
      </c>
      <c r="D521" s="132" t="s">
        <v>129</v>
      </c>
      <c r="E521" s="133" t="s">
        <v>670</v>
      </c>
      <c r="F521" s="134" t="s">
        <v>671</v>
      </c>
      <c r="G521" s="135" t="s">
        <v>178</v>
      </c>
      <c r="H521" s="136">
        <v>45</v>
      </c>
      <c r="I521" s="137"/>
      <c r="J521" s="138">
        <f>ROUND(I521*H521,2)</f>
        <v>0</v>
      </c>
      <c r="K521" s="134" t="s">
        <v>133</v>
      </c>
      <c r="L521" s="33"/>
      <c r="M521" s="139" t="s">
        <v>19</v>
      </c>
      <c r="N521" s="140" t="s">
        <v>42</v>
      </c>
      <c r="P521" s="141">
        <f>O521*H521</f>
        <v>0</v>
      </c>
      <c r="Q521" s="141">
        <v>5.9999999999999995E-4</v>
      </c>
      <c r="R521" s="141">
        <f>Q521*H521</f>
        <v>2.6999999999999996E-2</v>
      </c>
      <c r="S521" s="141">
        <v>0</v>
      </c>
      <c r="T521" s="142">
        <f>S521*H521</f>
        <v>0</v>
      </c>
      <c r="AR521" s="143" t="s">
        <v>134</v>
      </c>
      <c r="AT521" s="143" t="s">
        <v>129</v>
      </c>
      <c r="AU521" s="143" t="s">
        <v>80</v>
      </c>
      <c r="AY521" s="18" t="s">
        <v>127</v>
      </c>
      <c r="BE521" s="144">
        <f>IF(N521="základní",J521,0)</f>
        <v>0</v>
      </c>
      <c r="BF521" s="144">
        <f>IF(N521="snížená",J521,0)</f>
        <v>0</v>
      </c>
      <c r="BG521" s="144">
        <f>IF(N521="zákl. přenesená",J521,0)</f>
        <v>0</v>
      </c>
      <c r="BH521" s="144">
        <f>IF(N521="sníž. přenesená",J521,0)</f>
        <v>0</v>
      </c>
      <c r="BI521" s="144">
        <f>IF(N521="nulová",J521,0)</f>
        <v>0</v>
      </c>
      <c r="BJ521" s="18" t="s">
        <v>78</v>
      </c>
      <c r="BK521" s="144">
        <f>ROUND(I521*H521,2)</f>
        <v>0</v>
      </c>
      <c r="BL521" s="18" t="s">
        <v>134</v>
      </c>
      <c r="BM521" s="143" t="s">
        <v>672</v>
      </c>
    </row>
    <row r="522" spans="2:65" s="1" customFormat="1">
      <c r="B522" s="33"/>
      <c r="D522" s="145" t="s">
        <v>136</v>
      </c>
      <c r="F522" s="146" t="s">
        <v>673</v>
      </c>
      <c r="I522" s="147"/>
      <c r="L522" s="33"/>
      <c r="M522" s="148"/>
      <c r="T522" s="54"/>
      <c r="AT522" s="18" t="s">
        <v>136</v>
      </c>
      <c r="AU522" s="18" t="s">
        <v>80</v>
      </c>
    </row>
    <row r="523" spans="2:65" s="12" customFormat="1">
      <c r="B523" s="149"/>
      <c r="D523" s="150" t="s">
        <v>138</v>
      </c>
      <c r="E523" s="151" t="s">
        <v>19</v>
      </c>
      <c r="F523" s="152" t="s">
        <v>674</v>
      </c>
      <c r="H523" s="151" t="s">
        <v>19</v>
      </c>
      <c r="I523" s="153"/>
      <c r="L523" s="149"/>
      <c r="M523" s="154"/>
      <c r="T523" s="155"/>
      <c r="AT523" s="151" t="s">
        <v>138</v>
      </c>
      <c r="AU523" s="151" t="s">
        <v>80</v>
      </c>
      <c r="AV523" s="12" t="s">
        <v>78</v>
      </c>
      <c r="AW523" s="12" t="s">
        <v>33</v>
      </c>
      <c r="AX523" s="12" t="s">
        <v>71</v>
      </c>
      <c r="AY523" s="151" t="s">
        <v>127</v>
      </c>
    </row>
    <row r="524" spans="2:65" s="13" customFormat="1">
      <c r="B524" s="156"/>
      <c r="D524" s="150" t="s">
        <v>138</v>
      </c>
      <c r="E524" s="157" t="s">
        <v>19</v>
      </c>
      <c r="F524" s="158" t="s">
        <v>412</v>
      </c>
      <c r="H524" s="159">
        <v>45</v>
      </c>
      <c r="I524" s="160"/>
      <c r="L524" s="156"/>
      <c r="M524" s="161"/>
      <c r="T524" s="162"/>
      <c r="AT524" s="157" t="s">
        <v>138</v>
      </c>
      <c r="AU524" s="157" t="s">
        <v>80</v>
      </c>
      <c r="AV524" s="13" t="s">
        <v>80</v>
      </c>
      <c r="AW524" s="13" t="s">
        <v>33</v>
      </c>
      <c r="AX524" s="13" t="s">
        <v>78</v>
      </c>
      <c r="AY524" s="157" t="s">
        <v>127</v>
      </c>
    </row>
    <row r="525" spans="2:65" s="1" customFormat="1" ht="24.2" customHeight="1">
      <c r="B525" s="33"/>
      <c r="C525" s="132" t="s">
        <v>675</v>
      </c>
      <c r="D525" s="132" t="s">
        <v>129</v>
      </c>
      <c r="E525" s="133" t="s">
        <v>676</v>
      </c>
      <c r="F525" s="134" t="s">
        <v>677</v>
      </c>
      <c r="G525" s="135" t="s">
        <v>178</v>
      </c>
      <c r="H525" s="136">
        <v>45</v>
      </c>
      <c r="I525" s="137"/>
      <c r="J525" s="138">
        <f>ROUND(I525*H525,2)</f>
        <v>0</v>
      </c>
      <c r="K525" s="134" t="s">
        <v>133</v>
      </c>
      <c r="L525" s="33"/>
      <c r="M525" s="139" t="s">
        <v>19</v>
      </c>
      <c r="N525" s="140" t="s">
        <v>42</v>
      </c>
      <c r="P525" s="141">
        <f>O525*H525</f>
        <v>0</v>
      </c>
      <c r="Q525" s="141">
        <v>0</v>
      </c>
      <c r="R525" s="141">
        <f>Q525*H525</f>
        <v>0</v>
      </c>
      <c r="S525" s="141">
        <v>0</v>
      </c>
      <c r="T525" s="142">
        <f>S525*H525</f>
        <v>0</v>
      </c>
      <c r="AR525" s="143" t="s">
        <v>134</v>
      </c>
      <c r="AT525" s="143" t="s">
        <v>129</v>
      </c>
      <c r="AU525" s="143" t="s">
        <v>80</v>
      </c>
      <c r="AY525" s="18" t="s">
        <v>127</v>
      </c>
      <c r="BE525" s="144">
        <f>IF(N525="základní",J525,0)</f>
        <v>0</v>
      </c>
      <c r="BF525" s="144">
        <f>IF(N525="snížená",J525,0)</f>
        <v>0</v>
      </c>
      <c r="BG525" s="144">
        <f>IF(N525="zákl. přenesená",J525,0)</f>
        <v>0</v>
      </c>
      <c r="BH525" s="144">
        <f>IF(N525="sníž. přenesená",J525,0)</f>
        <v>0</v>
      </c>
      <c r="BI525" s="144">
        <f>IF(N525="nulová",J525,0)</f>
        <v>0</v>
      </c>
      <c r="BJ525" s="18" t="s">
        <v>78</v>
      </c>
      <c r="BK525" s="144">
        <f>ROUND(I525*H525,2)</f>
        <v>0</v>
      </c>
      <c r="BL525" s="18" t="s">
        <v>134</v>
      </c>
      <c r="BM525" s="143" t="s">
        <v>678</v>
      </c>
    </row>
    <row r="526" spans="2:65" s="1" customFormat="1">
      <c r="B526" s="33"/>
      <c r="D526" s="145" t="s">
        <v>136</v>
      </c>
      <c r="F526" s="146" t="s">
        <v>679</v>
      </c>
      <c r="I526" s="147"/>
      <c r="L526" s="33"/>
      <c r="M526" s="148"/>
      <c r="T526" s="54"/>
      <c r="AT526" s="18" t="s">
        <v>136</v>
      </c>
      <c r="AU526" s="18" t="s">
        <v>80</v>
      </c>
    </row>
    <row r="527" spans="2:65" s="1" customFormat="1" ht="33" customHeight="1">
      <c r="B527" s="33"/>
      <c r="C527" s="132" t="s">
        <v>680</v>
      </c>
      <c r="D527" s="132" t="s">
        <v>129</v>
      </c>
      <c r="E527" s="133" t="s">
        <v>681</v>
      </c>
      <c r="F527" s="134" t="s">
        <v>682</v>
      </c>
      <c r="G527" s="135" t="s">
        <v>132</v>
      </c>
      <c r="H527" s="136">
        <v>2100</v>
      </c>
      <c r="I527" s="137"/>
      <c r="J527" s="138">
        <f>ROUND(I527*H527,2)</f>
        <v>0</v>
      </c>
      <c r="K527" s="134" t="s">
        <v>133</v>
      </c>
      <c r="L527" s="33"/>
      <c r="M527" s="139" t="s">
        <v>19</v>
      </c>
      <c r="N527" s="140" t="s">
        <v>42</v>
      </c>
      <c r="P527" s="141">
        <f>O527*H527</f>
        <v>0</v>
      </c>
      <c r="Q527" s="141">
        <v>0</v>
      </c>
      <c r="R527" s="141">
        <f>Q527*H527</f>
        <v>0</v>
      </c>
      <c r="S527" s="141">
        <v>0.01</v>
      </c>
      <c r="T527" s="142">
        <f>S527*H527</f>
        <v>21</v>
      </c>
      <c r="AR527" s="143" t="s">
        <v>134</v>
      </c>
      <c r="AT527" s="143" t="s">
        <v>129</v>
      </c>
      <c r="AU527" s="143" t="s">
        <v>80</v>
      </c>
      <c r="AY527" s="18" t="s">
        <v>127</v>
      </c>
      <c r="BE527" s="144">
        <f>IF(N527="základní",J527,0)</f>
        <v>0</v>
      </c>
      <c r="BF527" s="144">
        <f>IF(N527="snížená",J527,0)</f>
        <v>0</v>
      </c>
      <c r="BG527" s="144">
        <f>IF(N527="zákl. přenesená",J527,0)</f>
        <v>0</v>
      </c>
      <c r="BH527" s="144">
        <f>IF(N527="sníž. přenesená",J527,0)</f>
        <v>0</v>
      </c>
      <c r="BI527" s="144">
        <f>IF(N527="nulová",J527,0)</f>
        <v>0</v>
      </c>
      <c r="BJ527" s="18" t="s">
        <v>78</v>
      </c>
      <c r="BK527" s="144">
        <f>ROUND(I527*H527,2)</f>
        <v>0</v>
      </c>
      <c r="BL527" s="18" t="s">
        <v>134</v>
      </c>
      <c r="BM527" s="143" t="s">
        <v>683</v>
      </c>
    </row>
    <row r="528" spans="2:65" s="1" customFormat="1">
      <c r="B528" s="33"/>
      <c r="D528" s="145" t="s">
        <v>136</v>
      </c>
      <c r="F528" s="146" t="s">
        <v>684</v>
      </c>
      <c r="I528" s="147"/>
      <c r="L528" s="33"/>
      <c r="M528" s="148"/>
      <c r="T528" s="54"/>
      <c r="AT528" s="18" t="s">
        <v>136</v>
      </c>
      <c r="AU528" s="18" t="s">
        <v>80</v>
      </c>
    </row>
    <row r="529" spans="2:65" s="12" customFormat="1">
      <c r="B529" s="149"/>
      <c r="D529" s="150" t="s">
        <v>138</v>
      </c>
      <c r="E529" s="151" t="s">
        <v>19</v>
      </c>
      <c r="F529" s="152" t="s">
        <v>685</v>
      </c>
      <c r="H529" s="151" t="s">
        <v>19</v>
      </c>
      <c r="I529" s="153"/>
      <c r="L529" s="149"/>
      <c r="M529" s="154"/>
      <c r="T529" s="155"/>
      <c r="AT529" s="151" t="s">
        <v>138</v>
      </c>
      <c r="AU529" s="151" t="s">
        <v>80</v>
      </c>
      <c r="AV529" s="12" t="s">
        <v>78</v>
      </c>
      <c r="AW529" s="12" t="s">
        <v>33</v>
      </c>
      <c r="AX529" s="12" t="s">
        <v>71</v>
      </c>
      <c r="AY529" s="151" t="s">
        <v>127</v>
      </c>
    </row>
    <row r="530" spans="2:65" s="12" customFormat="1">
      <c r="B530" s="149"/>
      <c r="D530" s="150" t="s">
        <v>138</v>
      </c>
      <c r="E530" s="151" t="s">
        <v>19</v>
      </c>
      <c r="F530" s="152" t="s">
        <v>292</v>
      </c>
      <c r="H530" s="151" t="s">
        <v>19</v>
      </c>
      <c r="I530" s="153"/>
      <c r="L530" s="149"/>
      <c r="M530" s="154"/>
      <c r="T530" s="155"/>
      <c r="AT530" s="151" t="s">
        <v>138</v>
      </c>
      <c r="AU530" s="151" t="s">
        <v>80</v>
      </c>
      <c r="AV530" s="12" t="s">
        <v>78</v>
      </c>
      <c r="AW530" s="12" t="s">
        <v>33</v>
      </c>
      <c r="AX530" s="12" t="s">
        <v>71</v>
      </c>
      <c r="AY530" s="151" t="s">
        <v>127</v>
      </c>
    </row>
    <row r="531" spans="2:65" s="13" customFormat="1">
      <c r="B531" s="156"/>
      <c r="D531" s="150" t="s">
        <v>138</v>
      </c>
      <c r="E531" s="157" t="s">
        <v>19</v>
      </c>
      <c r="F531" s="158" t="s">
        <v>686</v>
      </c>
      <c r="H531" s="159">
        <v>1164</v>
      </c>
      <c r="I531" s="160"/>
      <c r="L531" s="156"/>
      <c r="M531" s="161"/>
      <c r="T531" s="162"/>
      <c r="AT531" s="157" t="s">
        <v>138</v>
      </c>
      <c r="AU531" s="157" t="s">
        <v>80</v>
      </c>
      <c r="AV531" s="13" t="s">
        <v>80</v>
      </c>
      <c r="AW531" s="13" t="s">
        <v>33</v>
      </c>
      <c r="AX531" s="13" t="s">
        <v>71</v>
      </c>
      <c r="AY531" s="157" t="s">
        <v>127</v>
      </c>
    </row>
    <row r="532" spans="2:65" s="12" customFormat="1">
      <c r="B532" s="149"/>
      <c r="D532" s="150" t="s">
        <v>138</v>
      </c>
      <c r="E532" s="151" t="s">
        <v>19</v>
      </c>
      <c r="F532" s="152" t="s">
        <v>294</v>
      </c>
      <c r="H532" s="151" t="s">
        <v>19</v>
      </c>
      <c r="I532" s="153"/>
      <c r="L532" s="149"/>
      <c r="M532" s="154"/>
      <c r="T532" s="155"/>
      <c r="AT532" s="151" t="s">
        <v>138</v>
      </c>
      <c r="AU532" s="151" t="s">
        <v>80</v>
      </c>
      <c r="AV532" s="12" t="s">
        <v>78</v>
      </c>
      <c r="AW532" s="12" t="s">
        <v>33</v>
      </c>
      <c r="AX532" s="12" t="s">
        <v>71</v>
      </c>
      <c r="AY532" s="151" t="s">
        <v>127</v>
      </c>
    </row>
    <row r="533" spans="2:65" s="13" customFormat="1">
      <c r="B533" s="156"/>
      <c r="D533" s="150" t="s">
        <v>138</v>
      </c>
      <c r="E533" s="157" t="s">
        <v>19</v>
      </c>
      <c r="F533" s="158" t="s">
        <v>687</v>
      </c>
      <c r="H533" s="159">
        <v>936</v>
      </c>
      <c r="I533" s="160"/>
      <c r="L533" s="156"/>
      <c r="M533" s="161"/>
      <c r="T533" s="162"/>
      <c r="AT533" s="157" t="s">
        <v>138</v>
      </c>
      <c r="AU533" s="157" t="s">
        <v>80</v>
      </c>
      <c r="AV533" s="13" t="s">
        <v>80</v>
      </c>
      <c r="AW533" s="13" t="s">
        <v>33</v>
      </c>
      <c r="AX533" s="13" t="s">
        <v>71</v>
      </c>
      <c r="AY533" s="157" t="s">
        <v>127</v>
      </c>
    </row>
    <row r="534" spans="2:65" s="14" customFormat="1">
      <c r="B534" s="163"/>
      <c r="D534" s="150" t="s">
        <v>138</v>
      </c>
      <c r="E534" s="164" t="s">
        <v>19</v>
      </c>
      <c r="F534" s="165" t="s">
        <v>222</v>
      </c>
      <c r="H534" s="166">
        <v>2100</v>
      </c>
      <c r="I534" s="167"/>
      <c r="L534" s="163"/>
      <c r="M534" s="168"/>
      <c r="T534" s="169"/>
      <c r="AT534" s="164" t="s">
        <v>138</v>
      </c>
      <c r="AU534" s="164" t="s">
        <v>80</v>
      </c>
      <c r="AV534" s="14" t="s">
        <v>134</v>
      </c>
      <c r="AW534" s="14" t="s">
        <v>33</v>
      </c>
      <c r="AX534" s="14" t="s">
        <v>78</v>
      </c>
      <c r="AY534" s="164" t="s">
        <v>127</v>
      </c>
    </row>
    <row r="535" spans="2:65" s="1" customFormat="1" ht="62.65" customHeight="1">
      <c r="B535" s="33"/>
      <c r="C535" s="132" t="s">
        <v>688</v>
      </c>
      <c r="D535" s="132" t="s">
        <v>129</v>
      </c>
      <c r="E535" s="133" t="s">
        <v>689</v>
      </c>
      <c r="F535" s="134" t="s">
        <v>690</v>
      </c>
      <c r="G535" s="135" t="s">
        <v>132</v>
      </c>
      <c r="H535" s="136">
        <v>446</v>
      </c>
      <c r="I535" s="137"/>
      <c r="J535" s="138">
        <f>ROUND(I535*H535,2)</f>
        <v>0</v>
      </c>
      <c r="K535" s="134" t="s">
        <v>133</v>
      </c>
      <c r="L535" s="33"/>
      <c r="M535" s="139" t="s">
        <v>19</v>
      </c>
      <c r="N535" s="140" t="s">
        <v>42</v>
      </c>
      <c r="P535" s="141">
        <f>O535*H535</f>
        <v>0</v>
      </c>
      <c r="Q535" s="141">
        <v>0</v>
      </c>
      <c r="R535" s="141">
        <f>Q535*H535</f>
        <v>0</v>
      </c>
      <c r="S535" s="141">
        <v>0.02</v>
      </c>
      <c r="T535" s="142">
        <f>S535*H535</f>
        <v>8.92</v>
      </c>
      <c r="AR535" s="143" t="s">
        <v>134</v>
      </c>
      <c r="AT535" s="143" t="s">
        <v>129</v>
      </c>
      <c r="AU535" s="143" t="s">
        <v>80</v>
      </c>
      <c r="AY535" s="18" t="s">
        <v>127</v>
      </c>
      <c r="BE535" s="144">
        <f>IF(N535="základní",J535,0)</f>
        <v>0</v>
      </c>
      <c r="BF535" s="144">
        <f>IF(N535="snížená",J535,0)</f>
        <v>0</v>
      </c>
      <c r="BG535" s="144">
        <f>IF(N535="zákl. přenesená",J535,0)</f>
        <v>0</v>
      </c>
      <c r="BH535" s="144">
        <f>IF(N535="sníž. přenesená",J535,0)</f>
        <v>0</v>
      </c>
      <c r="BI535" s="144">
        <f>IF(N535="nulová",J535,0)</f>
        <v>0</v>
      </c>
      <c r="BJ535" s="18" t="s">
        <v>78</v>
      </c>
      <c r="BK535" s="144">
        <f>ROUND(I535*H535,2)</f>
        <v>0</v>
      </c>
      <c r="BL535" s="18" t="s">
        <v>134</v>
      </c>
      <c r="BM535" s="143" t="s">
        <v>691</v>
      </c>
    </row>
    <row r="536" spans="2:65" s="1" customFormat="1">
      <c r="B536" s="33"/>
      <c r="D536" s="145" t="s">
        <v>136</v>
      </c>
      <c r="F536" s="146" t="s">
        <v>692</v>
      </c>
      <c r="I536" s="147"/>
      <c r="L536" s="33"/>
      <c r="M536" s="148"/>
      <c r="T536" s="54"/>
      <c r="AT536" s="18" t="s">
        <v>136</v>
      </c>
      <c r="AU536" s="18" t="s">
        <v>80</v>
      </c>
    </row>
    <row r="537" spans="2:65" s="12" customFormat="1">
      <c r="B537" s="149"/>
      <c r="D537" s="150" t="s">
        <v>138</v>
      </c>
      <c r="E537" s="151" t="s">
        <v>19</v>
      </c>
      <c r="F537" s="152" t="s">
        <v>693</v>
      </c>
      <c r="H537" s="151" t="s">
        <v>19</v>
      </c>
      <c r="I537" s="153"/>
      <c r="L537" s="149"/>
      <c r="M537" s="154"/>
      <c r="T537" s="155"/>
      <c r="AT537" s="151" t="s">
        <v>138</v>
      </c>
      <c r="AU537" s="151" t="s">
        <v>80</v>
      </c>
      <c r="AV537" s="12" t="s">
        <v>78</v>
      </c>
      <c r="AW537" s="12" t="s">
        <v>33</v>
      </c>
      <c r="AX537" s="12" t="s">
        <v>71</v>
      </c>
      <c r="AY537" s="151" t="s">
        <v>127</v>
      </c>
    </row>
    <row r="538" spans="2:65" s="12" customFormat="1">
      <c r="B538" s="149"/>
      <c r="D538" s="150" t="s">
        <v>138</v>
      </c>
      <c r="E538" s="151" t="s">
        <v>19</v>
      </c>
      <c r="F538" s="152" t="s">
        <v>297</v>
      </c>
      <c r="H538" s="151" t="s">
        <v>19</v>
      </c>
      <c r="I538" s="153"/>
      <c r="L538" s="149"/>
      <c r="M538" s="154"/>
      <c r="T538" s="155"/>
      <c r="AT538" s="151" t="s">
        <v>138</v>
      </c>
      <c r="AU538" s="151" t="s">
        <v>80</v>
      </c>
      <c r="AV538" s="12" t="s">
        <v>78</v>
      </c>
      <c r="AW538" s="12" t="s">
        <v>33</v>
      </c>
      <c r="AX538" s="12" t="s">
        <v>71</v>
      </c>
      <c r="AY538" s="151" t="s">
        <v>127</v>
      </c>
    </row>
    <row r="539" spans="2:65" s="13" customFormat="1">
      <c r="B539" s="156"/>
      <c r="D539" s="150" t="s">
        <v>138</v>
      </c>
      <c r="E539" s="157" t="s">
        <v>19</v>
      </c>
      <c r="F539" s="158" t="s">
        <v>448</v>
      </c>
      <c r="H539" s="159">
        <v>257</v>
      </c>
      <c r="I539" s="160"/>
      <c r="L539" s="156"/>
      <c r="M539" s="161"/>
      <c r="T539" s="162"/>
      <c r="AT539" s="157" t="s">
        <v>138</v>
      </c>
      <c r="AU539" s="157" t="s">
        <v>80</v>
      </c>
      <c r="AV539" s="13" t="s">
        <v>80</v>
      </c>
      <c r="AW539" s="13" t="s">
        <v>33</v>
      </c>
      <c r="AX539" s="13" t="s">
        <v>71</v>
      </c>
      <c r="AY539" s="157" t="s">
        <v>127</v>
      </c>
    </row>
    <row r="540" spans="2:65" s="12" customFormat="1">
      <c r="B540" s="149"/>
      <c r="D540" s="150" t="s">
        <v>138</v>
      </c>
      <c r="E540" s="151" t="s">
        <v>19</v>
      </c>
      <c r="F540" s="152" t="s">
        <v>299</v>
      </c>
      <c r="H540" s="151" t="s">
        <v>19</v>
      </c>
      <c r="I540" s="153"/>
      <c r="L540" s="149"/>
      <c r="M540" s="154"/>
      <c r="T540" s="155"/>
      <c r="AT540" s="151" t="s">
        <v>138</v>
      </c>
      <c r="AU540" s="151" t="s">
        <v>80</v>
      </c>
      <c r="AV540" s="12" t="s">
        <v>78</v>
      </c>
      <c r="AW540" s="12" t="s">
        <v>33</v>
      </c>
      <c r="AX540" s="12" t="s">
        <v>71</v>
      </c>
      <c r="AY540" s="151" t="s">
        <v>127</v>
      </c>
    </row>
    <row r="541" spans="2:65" s="13" customFormat="1">
      <c r="B541" s="156"/>
      <c r="D541" s="150" t="s">
        <v>138</v>
      </c>
      <c r="E541" s="157" t="s">
        <v>19</v>
      </c>
      <c r="F541" s="158" t="s">
        <v>330</v>
      </c>
      <c r="H541" s="159">
        <v>28</v>
      </c>
      <c r="I541" s="160"/>
      <c r="L541" s="156"/>
      <c r="M541" s="161"/>
      <c r="T541" s="162"/>
      <c r="AT541" s="157" t="s">
        <v>138</v>
      </c>
      <c r="AU541" s="157" t="s">
        <v>80</v>
      </c>
      <c r="AV541" s="13" t="s">
        <v>80</v>
      </c>
      <c r="AW541" s="13" t="s">
        <v>33</v>
      </c>
      <c r="AX541" s="13" t="s">
        <v>71</v>
      </c>
      <c r="AY541" s="157" t="s">
        <v>127</v>
      </c>
    </row>
    <row r="542" spans="2:65" s="12" customFormat="1">
      <c r="B542" s="149"/>
      <c r="D542" s="150" t="s">
        <v>138</v>
      </c>
      <c r="E542" s="151" t="s">
        <v>19</v>
      </c>
      <c r="F542" s="152" t="s">
        <v>270</v>
      </c>
      <c r="H542" s="151" t="s">
        <v>19</v>
      </c>
      <c r="I542" s="153"/>
      <c r="L542" s="149"/>
      <c r="M542" s="154"/>
      <c r="T542" s="155"/>
      <c r="AT542" s="151" t="s">
        <v>138</v>
      </c>
      <c r="AU542" s="151" t="s">
        <v>80</v>
      </c>
      <c r="AV542" s="12" t="s">
        <v>78</v>
      </c>
      <c r="AW542" s="12" t="s">
        <v>33</v>
      </c>
      <c r="AX542" s="12" t="s">
        <v>71</v>
      </c>
      <c r="AY542" s="151" t="s">
        <v>127</v>
      </c>
    </row>
    <row r="543" spans="2:65" s="13" customFormat="1">
      <c r="B543" s="156"/>
      <c r="D543" s="150" t="s">
        <v>138</v>
      </c>
      <c r="E543" s="157" t="s">
        <v>19</v>
      </c>
      <c r="F543" s="158" t="s">
        <v>190</v>
      </c>
      <c r="H543" s="159">
        <v>9</v>
      </c>
      <c r="I543" s="160"/>
      <c r="L543" s="156"/>
      <c r="M543" s="161"/>
      <c r="T543" s="162"/>
      <c r="AT543" s="157" t="s">
        <v>138</v>
      </c>
      <c r="AU543" s="157" t="s">
        <v>80</v>
      </c>
      <c r="AV543" s="13" t="s">
        <v>80</v>
      </c>
      <c r="AW543" s="13" t="s">
        <v>33</v>
      </c>
      <c r="AX543" s="13" t="s">
        <v>71</v>
      </c>
      <c r="AY543" s="157" t="s">
        <v>127</v>
      </c>
    </row>
    <row r="544" spans="2:65" s="12" customFormat="1">
      <c r="B544" s="149"/>
      <c r="D544" s="150" t="s">
        <v>138</v>
      </c>
      <c r="E544" s="151" t="s">
        <v>19</v>
      </c>
      <c r="F544" s="152" t="s">
        <v>300</v>
      </c>
      <c r="H544" s="151" t="s">
        <v>19</v>
      </c>
      <c r="I544" s="153"/>
      <c r="L544" s="149"/>
      <c r="M544" s="154"/>
      <c r="T544" s="155"/>
      <c r="AT544" s="151" t="s">
        <v>138</v>
      </c>
      <c r="AU544" s="151" t="s">
        <v>80</v>
      </c>
      <c r="AV544" s="12" t="s">
        <v>78</v>
      </c>
      <c r="AW544" s="12" t="s">
        <v>33</v>
      </c>
      <c r="AX544" s="12" t="s">
        <v>71</v>
      </c>
      <c r="AY544" s="151" t="s">
        <v>127</v>
      </c>
    </row>
    <row r="545" spans="2:65" s="13" customFormat="1">
      <c r="B545" s="156"/>
      <c r="D545" s="150" t="s">
        <v>138</v>
      </c>
      <c r="E545" s="157" t="s">
        <v>19</v>
      </c>
      <c r="F545" s="158" t="s">
        <v>381</v>
      </c>
      <c r="H545" s="159">
        <v>152</v>
      </c>
      <c r="I545" s="160"/>
      <c r="L545" s="156"/>
      <c r="M545" s="161"/>
      <c r="T545" s="162"/>
      <c r="AT545" s="157" t="s">
        <v>138</v>
      </c>
      <c r="AU545" s="157" t="s">
        <v>80</v>
      </c>
      <c r="AV545" s="13" t="s">
        <v>80</v>
      </c>
      <c r="AW545" s="13" t="s">
        <v>33</v>
      </c>
      <c r="AX545" s="13" t="s">
        <v>71</v>
      </c>
      <c r="AY545" s="157" t="s">
        <v>127</v>
      </c>
    </row>
    <row r="546" spans="2:65" s="14" customFormat="1">
      <c r="B546" s="163"/>
      <c r="D546" s="150" t="s">
        <v>138</v>
      </c>
      <c r="E546" s="164" t="s">
        <v>19</v>
      </c>
      <c r="F546" s="165" t="s">
        <v>222</v>
      </c>
      <c r="H546" s="166">
        <v>446</v>
      </c>
      <c r="I546" s="167"/>
      <c r="L546" s="163"/>
      <c r="M546" s="168"/>
      <c r="T546" s="169"/>
      <c r="AT546" s="164" t="s">
        <v>138</v>
      </c>
      <c r="AU546" s="164" t="s">
        <v>80</v>
      </c>
      <c r="AV546" s="14" t="s">
        <v>134</v>
      </c>
      <c r="AW546" s="14" t="s">
        <v>33</v>
      </c>
      <c r="AX546" s="14" t="s">
        <v>78</v>
      </c>
      <c r="AY546" s="164" t="s">
        <v>127</v>
      </c>
    </row>
    <row r="547" spans="2:65" s="1" customFormat="1" ht="55.5" customHeight="1">
      <c r="B547" s="33"/>
      <c r="C547" s="132" t="s">
        <v>694</v>
      </c>
      <c r="D547" s="132" t="s">
        <v>129</v>
      </c>
      <c r="E547" s="133" t="s">
        <v>695</v>
      </c>
      <c r="F547" s="134" t="s">
        <v>696</v>
      </c>
      <c r="G547" s="135" t="s">
        <v>514</v>
      </c>
      <c r="H547" s="136">
        <v>10</v>
      </c>
      <c r="I547" s="137"/>
      <c r="J547" s="138">
        <f>ROUND(I547*H547,2)</f>
        <v>0</v>
      </c>
      <c r="K547" s="134" t="s">
        <v>133</v>
      </c>
      <c r="L547" s="33"/>
      <c r="M547" s="139" t="s">
        <v>19</v>
      </c>
      <c r="N547" s="140" t="s">
        <v>42</v>
      </c>
      <c r="P547" s="141">
        <f>O547*H547</f>
        <v>0</v>
      </c>
      <c r="Q547" s="141">
        <v>0</v>
      </c>
      <c r="R547" s="141">
        <f>Q547*H547</f>
        <v>0</v>
      </c>
      <c r="S547" s="141">
        <v>8.2000000000000003E-2</v>
      </c>
      <c r="T547" s="142">
        <f>S547*H547</f>
        <v>0.82000000000000006</v>
      </c>
      <c r="AR547" s="143" t="s">
        <v>134</v>
      </c>
      <c r="AT547" s="143" t="s">
        <v>129</v>
      </c>
      <c r="AU547" s="143" t="s">
        <v>80</v>
      </c>
      <c r="AY547" s="18" t="s">
        <v>127</v>
      </c>
      <c r="BE547" s="144">
        <f>IF(N547="základní",J547,0)</f>
        <v>0</v>
      </c>
      <c r="BF547" s="144">
        <f>IF(N547="snížená",J547,0)</f>
        <v>0</v>
      </c>
      <c r="BG547" s="144">
        <f>IF(N547="zákl. přenesená",J547,0)</f>
        <v>0</v>
      </c>
      <c r="BH547" s="144">
        <f>IF(N547="sníž. přenesená",J547,0)</f>
        <v>0</v>
      </c>
      <c r="BI547" s="144">
        <f>IF(N547="nulová",J547,0)</f>
        <v>0</v>
      </c>
      <c r="BJ547" s="18" t="s">
        <v>78</v>
      </c>
      <c r="BK547" s="144">
        <f>ROUND(I547*H547,2)</f>
        <v>0</v>
      </c>
      <c r="BL547" s="18" t="s">
        <v>134</v>
      </c>
      <c r="BM547" s="143" t="s">
        <v>697</v>
      </c>
    </row>
    <row r="548" spans="2:65" s="1" customFormat="1">
      <c r="B548" s="33"/>
      <c r="D548" s="145" t="s">
        <v>136</v>
      </c>
      <c r="F548" s="146" t="s">
        <v>698</v>
      </c>
      <c r="I548" s="147"/>
      <c r="L548" s="33"/>
      <c r="M548" s="148"/>
      <c r="T548" s="54"/>
      <c r="AT548" s="18" t="s">
        <v>136</v>
      </c>
      <c r="AU548" s="18" t="s">
        <v>80</v>
      </c>
    </row>
    <row r="549" spans="2:65" s="1" customFormat="1" ht="55.5" customHeight="1">
      <c r="B549" s="33"/>
      <c r="C549" s="132" t="s">
        <v>699</v>
      </c>
      <c r="D549" s="132" t="s">
        <v>129</v>
      </c>
      <c r="E549" s="133" t="s">
        <v>700</v>
      </c>
      <c r="F549" s="134" t="s">
        <v>701</v>
      </c>
      <c r="G549" s="135" t="s">
        <v>132</v>
      </c>
      <c r="H549" s="136">
        <v>34</v>
      </c>
      <c r="I549" s="137"/>
      <c r="J549" s="138">
        <f>ROUND(I549*H549,2)</f>
        <v>0</v>
      </c>
      <c r="K549" s="134" t="s">
        <v>133</v>
      </c>
      <c r="L549" s="33"/>
      <c r="M549" s="139" t="s">
        <v>19</v>
      </c>
      <c r="N549" s="140" t="s">
        <v>42</v>
      </c>
      <c r="P549" s="141">
        <f>O549*H549</f>
        <v>0</v>
      </c>
      <c r="Q549" s="141">
        <v>0</v>
      </c>
      <c r="R549" s="141">
        <f>Q549*H549</f>
        <v>0</v>
      </c>
      <c r="S549" s="141">
        <v>0</v>
      </c>
      <c r="T549" s="142">
        <f>S549*H549</f>
        <v>0</v>
      </c>
      <c r="AR549" s="143" t="s">
        <v>134</v>
      </c>
      <c r="AT549" s="143" t="s">
        <v>129</v>
      </c>
      <c r="AU549" s="143" t="s">
        <v>80</v>
      </c>
      <c r="AY549" s="18" t="s">
        <v>127</v>
      </c>
      <c r="BE549" s="144">
        <f>IF(N549="základní",J549,0)</f>
        <v>0</v>
      </c>
      <c r="BF549" s="144">
        <f>IF(N549="snížená",J549,0)</f>
        <v>0</v>
      </c>
      <c r="BG549" s="144">
        <f>IF(N549="zákl. přenesená",J549,0)</f>
        <v>0</v>
      </c>
      <c r="BH549" s="144">
        <f>IF(N549="sníž. přenesená",J549,0)</f>
        <v>0</v>
      </c>
      <c r="BI549" s="144">
        <f>IF(N549="nulová",J549,0)</f>
        <v>0</v>
      </c>
      <c r="BJ549" s="18" t="s">
        <v>78</v>
      </c>
      <c r="BK549" s="144">
        <f>ROUND(I549*H549,2)</f>
        <v>0</v>
      </c>
      <c r="BL549" s="18" t="s">
        <v>134</v>
      </c>
      <c r="BM549" s="143" t="s">
        <v>702</v>
      </c>
    </row>
    <row r="550" spans="2:65" s="1" customFormat="1">
      <c r="B550" s="33"/>
      <c r="D550" s="145" t="s">
        <v>136</v>
      </c>
      <c r="F550" s="146" t="s">
        <v>703</v>
      </c>
      <c r="I550" s="147"/>
      <c r="L550" s="33"/>
      <c r="M550" s="148"/>
      <c r="T550" s="54"/>
      <c r="AT550" s="18" t="s">
        <v>136</v>
      </c>
      <c r="AU550" s="18" t="s">
        <v>80</v>
      </c>
    </row>
    <row r="551" spans="2:65" s="12" customFormat="1" ht="33.75">
      <c r="B551" s="149"/>
      <c r="D551" s="150" t="s">
        <v>138</v>
      </c>
      <c r="E551" s="151" t="s">
        <v>19</v>
      </c>
      <c r="F551" s="152" t="s">
        <v>146</v>
      </c>
      <c r="H551" s="151" t="s">
        <v>19</v>
      </c>
      <c r="I551" s="153"/>
      <c r="L551" s="149"/>
      <c r="M551" s="154"/>
      <c r="T551" s="155"/>
      <c r="AT551" s="151" t="s">
        <v>138</v>
      </c>
      <c r="AU551" s="151" t="s">
        <v>80</v>
      </c>
      <c r="AV551" s="12" t="s">
        <v>78</v>
      </c>
      <c r="AW551" s="12" t="s">
        <v>33</v>
      </c>
      <c r="AX551" s="12" t="s">
        <v>71</v>
      </c>
      <c r="AY551" s="151" t="s">
        <v>127</v>
      </c>
    </row>
    <row r="552" spans="2:65" s="12" customFormat="1">
      <c r="B552" s="149"/>
      <c r="D552" s="150" t="s">
        <v>138</v>
      </c>
      <c r="E552" s="151" t="s">
        <v>19</v>
      </c>
      <c r="F552" s="152" t="s">
        <v>147</v>
      </c>
      <c r="H552" s="151" t="s">
        <v>19</v>
      </c>
      <c r="I552" s="153"/>
      <c r="L552" s="149"/>
      <c r="M552" s="154"/>
      <c r="T552" s="155"/>
      <c r="AT552" s="151" t="s">
        <v>138</v>
      </c>
      <c r="AU552" s="151" t="s">
        <v>80</v>
      </c>
      <c r="AV552" s="12" t="s">
        <v>78</v>
      </c>
      <c r="AW552" s="12" t="s">
        <v>33</v>
      </c>
      <c r="AX552" s="12" t="s">
        <v>71</v>
      </c>
      <c r="AY552" s="151" t="s">
        <v>127</v>
      </c>
    </row>
    <row r="553" spans="2:65" s="13" customFormat="1">
      <c r="B553" s="156"/>
      <c r="D553" s="150" t="s">
        <v>138</v>
      </c>
      <c r="E553" s="157" t="s">
        <v>19</v>
      </c>
      <c r="F553" s="158" t="s">
        <v>148</v>
      </c>
      <c r="H553" s="159">
        <v>34</v>
      </c>
      <c r="I553" s="160"/>
      <c r="L553" s="156"/>
      <c r="M553" s="161"/>
      <c r="T553" s="162"/>
      <c r="AT553" s="157" t="s">
        <v>138</v>
      </c>
      <c r="AU553" s="157" t="s">
        <v>80</v>
      </c>
      <c r="AV553" s="13" t="s">
        <v>80</v>
      </c>
      <c r="AW553" s="13" t="s">
        <v>33</v>
      </c>
      <c r="AX553" s="13" t="s">
        <v>78</v>
      </c>
      <c r="AY553" s="157" t="s">
        <v>127</v>
      </c>
    </row>
    <row r="554" spans="2:65" s="11" customFormat="1" ht="22.9" customHeight="1">
      <c r="B554" s="120"/>
      <c r="D554" s="121" t="s">
        <v>70</v>
      </c>
      <c r="E554" s="130" t="s">
        <v>704</v>
      </c>
      <c r="F554" s="130" t="s">
        <v>705</v>
      </c>
      <c r="I554" s="123"/>
      <c r="J554" s="131">
        <f>BK554</f>
        <v>0</v>
      </c>
      <c r="L554" s="120"/>
      <c r="M554" s="125"/>
      <c r="P554" s="126">
        <f>SUM(P555:P607)</f>
        <v>0</v>
      </c>
      <c r="R554" s="126">
        <f>SUM(R555:R607)</f>
        <v>0</v>
      </c>
      <c r="T554" s="127">
        <f>SUM(T555:T607)</f>
        <v>0</v>
      </c>
      <c r="AR554" s="121" t="s">
        <v>78</v>
      </c>
      <c r="AT554" s="128" t="s">
        <v>70</v>
      </c>
      <c r="AU554" s="128" t="s">
        <v>78</v>
      </c>
      <c r="AY554" s="121" t="s">
        <v>127</v>
      </c>
      <c r="BK554" s="129">
        <f>SUM(BK555:BK607)</f>
        <v>0</v>
      </c>
    </row>
    <row r="555" spans="2:65" s="1" customFormat="1" ht="37.9" customHeight="1">
      <c r="B555" s="33"/>
      <c r="C555" s="132" t="s">
        <v>706</v>
      </c>
      <c r="D555" s="132" t="s">
        <v>129</v>
      </c>
      <c r="E555" s="133" t="s">
        <v>707</v>
      </c>
      <c r="F555" s="134" t="s">
        <v>708</v>
      </c>
      <c r="G555" s="135" t="s">
        <v>253</v>
      </c>
      <c r="H555" s="136">
        <v>162.60900000000001</v>
      </c>
      <c r="I555" s="137"/>
      <c r="J555" s="138">
        <f>ROUND(I555*H555,2)</f>
        <v>0</v>
      </c>
      <c r="K555" s="134" t="s">
        <v>133</v>
      </c>
      <c r="L555" s="33"/>
      <c r="M555" s="139" t="s">
        <v>19</v>
      </c>
      <c r="N555" s="140" t="s">
        <v>42</v>
      </c>
      <c r="P555" s="141">
        <f>O555*H555</f>
        <v>0</v>
      </c>
      <c r="Q555" s="141">
        <v>0</v>
      </c>
      <c r="R555" s="141">
        <f>Q555*H555</f>
        <v>0</v>
      </c>
      <c r="S555" s="141">
        <v>0</v>
      </c>
      <c r="T555" s="142">
        <f>S555*H555</f>
        <v>0</v>
      </c>
      <c r="AR555" s="143" t="s">
        <v>134</v>
      </c>
      <c r="AT555" s="143" t="s">
        <v>129</v>
      </c>
      <c r="AU555" s="143" t="s">
        <v>80</v>
      </c>
      <c r="AY555" s="18" t="s">
        <v>127</v>
      </c>
      <c r="BE555" s="144">
        <f>IF(N555="základní",J555,0)</f>
        <v>0</v>
      </c>
      <c r="BF555" s="144">
        <f>IF(N555="snížená",J555,0)</f>
        <v>0</v>
      </c>
      <c r="BG555" s="144">
        <f>IF(N555="zákl. přenesená",J555,0)</f>
        <v>0</v>
      </c>
      <c r="BH555" s="144">
        <f>IF(N555="sníž. přenesená",J555,0)</f>
        <v>0</v>
      </c>
      <c r="BI555" s="144">
        <f>IF(N555="nulová",J555,0)</f>
        <v>0</v>
      </c>
      <c r="BJ555" s="18" t="s">
        <v>78</v>
      </c>
      <c r="BK555" s="144">
        <f>ROUND(I555*H555,2)</f>
        <v>0</v>
      </c>
      <c r="BL555" s="18" t="s">
        <v>134</v>
      </c>
      <c r="BM555" s="143" t="s">
        <v>709</v>
      </c>
    </row>
    <row r="556" spans="2:65" s="1" customFormat="1">
      <c r="B556" s="33"/>
      <c r="D556" s="145" t="s">
        <v>136</v>
      </c>
      <c r="F556" s="146" t="s">
        <v>710</v>
      </c>
      <c r="I556" s="147"/>
      <c r="L556" s="33"/>
      <c r="M556" s="148"/>
      <c r="T556" s="54"/>
      <c r="AT556" s="18" t="s">
        <v>136</v>
      </c>
      <c r="AU556" s="18" t="s">
        <v>80</v>
      </c>
    </row>
    <row r="557" spans="2:65" s="12" customFormat="1">
      <c r="B557" s="149"/>
      <c r="D557" s="150" t="s">
        <v>138</v>
      </c>
      <c r="E557" s="151" t="s">
        <v>19</v>
      </c>
      <c r="F557" s="152" t="s">
        <v>711</v>
      </c>
      <c r="H557" s="151" t="s">
        <v>19</v>
      </c>
      <c r="I557" s="153"/>
      <c r="L557" s="149"/>
      <c r="M557" s="154"/>
      <c r="T557" s="155"/>
      <c r="AT557" s="151" t="s">
        <v>138</v>
      </c>
      <c r="AU557" s="151" t="s">
        <v>80</v>
      </c>
      <c r="AV557" s="12" t="s">
        <v>78</v>
      </c>
      <c r="AW557" s="12" t="s">
        <v>33</v>
      </c>
      <c r="AX557" s="12" t="s">
        <v>71</v>
      </c>
      <c r="AY557" s="151" t="s">
        <v>127</v>
      </c>
    </row>
    <row r="558" spans="2:65" s="13" customFormat="1">
      <c r="B558" s="156"/>
      <c r="D558" s="150" t="s">
        <v>138</v>
      </c>
      <c r="E558" s="157" t="s">
        <v>19</v>
      </c>
      <c r="F558" s="158" t="s">
        <v>712</v>
      </c>
      <c r="H558" s="159">
        <v>41.82</v>
      </c>
      <c r="I558" s="160"/>
      <c r="L558" s="156"/>
      <c r="M558" s="161"/>
      <c r="T558" s="162"/>
      <c r="AT558" s="157" t="s">
        <v>138</v>
      </c>
      <c r="AU558" s="157" t="s">
        <v>80</v>
      </c>
      <c r="AV558" s="13" t="s">
        <v>80</v>
      </c>
      <c r="AW558" s="13" t="s">
        <v>33</v>
      </c>
      <c r="AX558" s="13" t="s">
        <v>71</v>
      </c>
      <c r="AY558" s="157" t="s">
        <v>127</v>
      </c>
    </row>
    <row r="559" spans="2:65" s="12" customFormat="1">
      <c r="B559" s="149"/>
      <c r="D559" s="150" t="s">
        <v>138</v>
      </c>
      <c r="E559" s="151" t="s">
        <v>19</v>
      </c>
      <c r="F559" s="152" t="s">
        <v>713</v>
      </c>
      <c r="H559" s="151" t="s">
        <v>19</v>
      </c>
      <c r="I559" s="153"/>
      <c r="L559" s="149"/>
      <c r="M559" s="154"/>
      <c r="T559" s="155"/>
      <c r="AT559" s="151" t="s">
        <v>138</v>
      </c>
      <c r="AU559" s="151" t="s">
        <v>80</v>
      </c>
      <c r="AV559" s="12" t="s">
        <v>78</v>
      </c>
      <c r="AW559" s="12" t="s">
        <v>33</v>
      </c>
      <c r="AX559" s="12" t="s">
        <v>71</v>
      </c>
      <c r="AY559" s="151" t="s">
        <v>127</v>
      </c>
    </row>
    <row r="560" spans="2:65" s="13" customFormat="1">
      <c r="B560" s="156"/>
      <c r="D560" s="150" t="s">
        <v>138</v>
      </c>
      <c r="E560" s="157" t="s">
        <v>19</v>
      </c>
      <c r="F560" s="158" t="s">
        <v>714</v>
      </c>
      <c r="H560" s="159">
        <v>120.789</v>
      </c>
      <c r="I560" s="160"/>
      <c r="L560" s="156"/>
      <c r="M560" s="161"/>
      <c r="T560" s="162"/>
      <c r="AT560" s="157" t="s">
        <v>138</v>
      </c>
      <c r="AU560" s="157" t="s">
        <v>80</v>
      </c>
      <c r="AV560" s="13" t="s">
        <v>80</v>
      </c>
      <c r="AW560" s="13" t="s">
        <v>33</v>
      </c>
      <c r="AX560" s="13" t="s">
        <v>71</v>
      </c>
      <c r="AY560" s="157" t="s">
        <v>127</v>
      </c>
    </row>
    <row r="561" spans="2:65" s="14" customFormat="1">
      <c r="B561" s="163"/>
      <c r="D561" s="150" t="s">
        <v>138</v>
      </c>
      <c r="E561" s="164" t="s">
        <v>19</v>
      </c>
      <c r="F561" s="165" t="s">
        <v>222</v>
      </c>
      <c r="H561" s="166">
        <v>162.60900000000001</v>
      </c>
      <c r="I561" s="167"/>
      <c r="L561" s="163"/>
      <c r="M561" s="168"/>
      <c r="T561" s="169"/>
      <c r="AT561" s="164" t="s">
        <v>138</v>
      </c>
      <c r="AU561" s="164" t="s">
        <v>80</v>
      </c>
      <c r="AV561" s="14" t="s">
        <v>134</v>
      </c>
      <c r="AW561" s="14" t="s">
        <v>33</v>
      </c>
      <c r="AX561" s="14" t="s">
        <v>78</v>
      </c>
      <c r="AY561" s="164" t="s">
        <v>127</v>
      </c>
    </row>
    <row r="562" spans="2:65" s="1" customFormat="1" ht="37.9" customHeight="1">
      <c r="B562" s="33"/>
      <c r="C562" s="132" t="s">
        <v>715</v>
      </c>
      <c r="D562" s="132" t="s">
        <v>129</v>
      </c>
      <c r="E562" s="133" t="s">
        <v>716</v>
      </c>
      <c r="F562" s="134" t="s">
        <v>717</v>
      </c>
      <c r="G562" s="135" t="s">
        <v>253</v>
      </c>
      <c r="H562" s="136">
        <v>4715.6610000000001</v>
      </c>
      <c r="I562" s="137"/>
      <c r="J562" s="138">
        <f>ROUND(I562*H562,2)</f>
        <v>0</v>
      </c>
      <c r="K562" s="134" t="s">
        <v>133</v>
      </c>
      <c r="L562" s="33"/>
      <c r="M562" s="139" t="s">
        <v>19</v>
      </c>
      <c r="N562" s="140" t="s">
        <v>42</v>
      </c>
      <c r="P562" s="141">
        <f>O562*H562</f>
        <v>0</v>
      </c>
      <c r="Q562" s="141">
        <v>0</v>
      </c>
      <c r="R562" s="141">
        <f>Q562*H562</f>
        <v>0</v>
      </c>
      <c r="S562" s="141">
        <v>0</v>
      </c>
      <c r="T562" s="142">
        <f>S562*H562</f>
        <v>0</v>
      </c>
      <c r="AR562" s="143" t="s">
        <v>134</v>
      </c>
      <c r="AT562" s="143" t="s">
        <v>129</v>
      </c>
      <c r="AU562" s="143" t="s">
        <v>80</v>
      </c>
      <c r="AY562" s="18" t="s">
        <v>127</v>
      </c>
      <c r="BE562" s="144">
        <f>IF(N562="základní",J562,0)</f>
        <v>0</v>
      </c>
      <c r="BF562" s="144">
        <f>IF(N562="snížená",J562,0)</f>
        <v>0</v>
      </c>
      <c r="BG562" s="144">
        <f>IF(N562="zákl. přenesená",J562,0)</f>
        <v>0</v>
      </c>
      <c r="BH562" s="144">
        <f>IF(N562="sníž. přenesená",J562,0)</f>
        <v>0</v>
      </c>
      <c r="BI562" s="144">
        <f>IF(N562="nulová",J562,0)</f>
        <v>0</v>
      </c>
      <c r="BJ562" s="18" t="s">
        <v>78</v>
      </c>
      <c r="BK562" s="144">
        <f>ROUND(I562*H562,2)</f>
        <v>0</v>
      </c>
      <c r="BL562" s="18" t="s">
        <v>134</v>
      </c>
      <c r="BM562" s="143" t="s">
        <v>718</v>
      </c>
    </row>
    <row r="563" spans="2:65" s="1" customFormat="1">
      <c r="B563" s="33"/>
      <c r="D563" s="145" t="s">
        <v>136</v>
      </c>
      <c r="F563" s="146" t="s">
        <v>719</v>
      </c>
      <c r="I563" s="147"/>
      <c r="L563" s="33"/>
      <c r="M563" s="148"/>
      <c r="T563" s="54"/>
      <c r="AT563" s="18" t="s">
        <v>136</v>
      </c>
      <c r="AU563" s="18" t="s">
        <v>80</v>
      </c>
    </row>
    <row r="564" spans="2:65" s="12" customFormat="1" ht="22.5">
      <c r="B564" s="149"/>
      <c r="D564" s="150" t="s">
        <v>138</v>
      </c>
      <c r="E564" s="151" t="s">
        <v>19</v>
      </c>
      <c r="F564" s="152" t="s">
        <v>720</v>
      </c>
      <c r="H564" s="151" t="s">
        <v>19</v>
      </c>
      <c r="I564" s="153"/>
      <c r="L564" s="149"/>
      <c r="M564" s="154"/>
      <c r="T564" s="155"/>
      <c r="AT564" s="151" t="s">
        <v>138</v>
      </c>
      <c r="AU564" s="151" t="s">
        <v>80</v>
      </c>
      <c r="AV564" s="12" t="s">
        <v>78</v>
      </c>
      <c r="AW564" s="12" t="s">
        <v>33</v>
      </c>
      <c r="AX564" s="12" t="s">
        <v>71</v>
      </c>
      <c r="AY564" s="151" t="s">
        <v>127</v>
      </c>
    </row>
    <row r="565" spans="2:65" s="13" customFormat="1">
      <c r="B565" s="156"/>
      <c r="D565" s="150" t="s">
        <v>138</v>
      </c>
      <c r="E565" s="157" t="s">
        <v>19</v>
      </c>
      <c r="F565" s="158" t="s">
        <v>721</v>
      </c>
      <c r="H565" s="159">
        <v>4715.6610000000001</v>
      </c>
      <c r="I565" s="160"/>
      <c r="L565" s="156"/>
      <c r="M565" s="161"/>
      <c r="T565" s="162"/>
      <c r="AT565" s="157" t="s">
        <v>138</v>
      </c>
      <c r="AU565" s="157" t="s">
        <v>80</v>
      </c>
      <c r="AV565" s="13" t="s">
        <v>80</v>
      </c>
      <c r="AW565" s="13" t="s">
        <v>33</v>
      </c>
      <c r="AX565" s="13" t="s">
        <v>78</v>
      </c>
      <c r="AY565" s="157" t="s">
        <v>127</v>
      </c>
    </row>
    <row r="566" spans="2:65" s="1" customFormat="1" ht="37.9" customHeight="1">
      <c r="B566" s="33"/>
      <c r="C566" s="132" t="s">
        <v>722</v>
      </c>
      <c r="D566" s="132" t="s">
        <v>129</v>
      </c>
      <c r="E566" s="133" t="s">
        <v>723</v>
      </c>
      <c r="F566" s="134" t="s">
        <v>724</v>
      </c>
      <c r="G566" s="135" t="s">
        <v>253</v>
      </c>
      <c r="H566" s="136">
        <v>196.88499999999999</v>
      </c>
      <c r="I566" s="137"/>
      <c r="J566" s="138">
        <f>ROUND(I566*H566,2)</f>
        <v>0</v>
      </c>
      <c r="K566" s="134" t="s">
        <v>133</v>
      </c>
      <c r="L566" s="33"/>
      <c r="M566" s="139" t="s">
        <v>19</v>
      </c>
      <c r="N566" s="140" t="s">
        <v>42</v>
      </c>
      <c r="P566" s="141">
        <f>O566*H566</f>
        <v>0</v>
      </c>
      <c r="Q566" s="141">
        <v>0</v>
      </c>
      <c r="R566" s="141">
        <f>Q566*H566</f>
        <v>0</v>
      </c>
      <c r="S566" s="141">
        <v>0</v>
      </c>
      <c r="T566" s="142">
        <f>S566*H566</f>
        <v>0</v>
      </c>
      <c r="AR566" s="143" t="s">
        <v>134</v>
      </c>
      <c r="AT566" s="143" t="s">
        <v>129</v>
      </c>
      <c r="AU566" s="143" t="s">
        <v>80</v>
      </c>
      <c r="AY566" s="18" t="s">
        <v>127</v>
      </c>
      <c r="BE566" s="144">
        <f>IF(N566="základní",J566,0)</f>
        <v>0</v>
      </c>
      <c r="BF566" s="144">
        <f>IF(N566="snížená",J566,0)</f>
        <v>0</v>
      </c>
      <c r="BG566" s="144">
        <f>IF(N566="zákl. přenesená",J566,0)</f>
        <v>0</v>
      </c>
      <c r="BH566" s="144">
        <f>IF(N566="sníž. přenesená",J566,0)</f>
        <v>0</v>
      </c>
      <c r="BI566" s="144">
        <f>IF(N566="nulová",J566,0)</f>
        <v>0</v>
      </c>
      <c r="BJ566" s="18" t="s">
        <v>78</v>
      </c>
      <c r="BK566" s="144">
        <f>ROUND(I566*H566,2)</f>
        <v>0</v>
      </c>
      <c r="BL566" s="18" t="s">
        <v>134</v>
      </c>
      <c r="BM566" s="143" t="s">
        <v>725</v>
      </c>
    </row>
    <row r="567" spans="2:65" s="1" customFormat="1">
      <c r="B567" s="33"/>
      <c r="D567" s="145" t="s">
        <v>136</v>
      </c>
      <c r="F567" s="146" t="s">
        <v>726</v>
      </c>
      <c r="I567" s="147"/>
      <c r="L567" s="33"/>
      <c r="M567" s="148"/>
      <c r="T567" s="54"/>
      <c r="AT567" s="18" t="s">
        <v>136</v>
      </c>
      <c r="AU567" s="18" t="s">
        <v>80</v>
      </c>
    </row>
    <row r="568" spans="2:65" s="12" customFormat="1">
      <c r="B568" s="149"/>
      <c r="D568" s="150" t="s">
        <v>138</v>
      </c>
      <c r="E568" s="151" t="s">
        <v>19</v>
      </c>
      <c r="F568" s="152" t="s">
        <v>727</v>
      </c>
      <c r="H568" s="151" t="s">
        <v>19</v>
      </c>
      <c r="I568" s="153"/>
      <c r="L568" s="149"/>
      <c r="M568" s="154"/>
      <c r="T568" s="155"/>
      <c r="AT568" s="151" t="s">
        <v>138</v>
      </c>
      <c r="AU568" s="151" t="s">
        <v>80</v>
      </c>
      <c r="AV568" s="12" t="s">
        <v>78</v>
      </c>
      <c r="AW568" s="12" t="s">
        <v>33</v>
      </c>
      <c r="AX568" s="12" t="s">
        <v>71</v>
      </c>
      <c r="AY568" s="151" t="s">
        <v>127</v>
      </c>
    </row>
    <row r="569" spans="2:65" s="13" customFormat="1">
      <c r="B569" s="156"/>
      <c r="D569" s="150" t="s">
        <v>138</v>
      </c>
      <c r="E569" s="157" t="s">
        <v>19</v>
      </c>
      <c r="F569" s="158" t="s">
        <v>728</v>
      </c>
      <c r="H569" s="159">
        <v>62.73</v>
      </c>
      <c r="I569" s="160"/>
      <c r="L569" s="156"/>
      <c r="M569" s="161"/>
      <c r="T569" s="162"/>
      <c r="AT569" s="157" t="s">
        <v>138</v>
      </c>
      <c r="AU569" s="157" t="s">
        <v>80</v>
      </c>
      <c r="AV569" s="13" t="s">
        <v>80</v>
      </c>
      <c r="AW569" s="13" t="s">
        <v>33</v>
      </c>
      <c r="AX569" s="13" t="s">
        <v>71</v>
      </c>
      <c r="AY569" s="157" t="s">
        <v>127</v>
      </c>
    </row>
    <row r="570" spans="2:65" s="12" customFormat="1">
      <c r="B570" s="149"/>
      <c r="D570" s="150" t="s">
        <v>138</v>
      </c>
      <c r="E570" s="151" t="s">
        <v>19</v>
      </c>
      <c r="F570" s="152" t="s">
        <v>729</v>
      </c>
      <c r="H570" s="151" t="s">
        <v>19</v>
      </c>
      <c r="I570" s="153"/>
      <c r="L570" s="149"/>
      <c r="M570" s="154"/>
      <c r="T570" s="155"/>
      <c r="AT570" s="151" t="s">
        <v>138</v>
      </c>
      <c r="AU570" s="151" t="s">
        <v>80</v>
      </c>
      <c r="AV570" s="12" t="s">
        <v>78</v>
      </c>
      <c r="AW570" s="12" t="s">
        <v>33</v>
      </c>
      <c r="AX570" s="12" t="s">
        <v>71</v>
      </c>
      <c r="AY570" s="151" t="s">
        <v>127</v>
      </c>
    </row>
    <row r="571" spans="2:65" s="13" customFormat="1">
      <c r="B571" s="156"/>
      <c r="D571" s="150" t="s">
        <v>138</v>
      </c>
      <c r="E571" s="157" t="s">
        <v>19</v>
      </c>
      <c r="F571" s="158" t="s">
        <v>730</v>
      </c>
      <c r="H571" s="159">
        <v>16.195</v>
      </c>
      <c r="I571" s="160"/>
      <c r="L571" s="156"/>
      <c r="M571" s="161"/>
      <c r="T571" s="162"/>
      <c r="AT571" s="157" t="s">
        <v>138</v>
      </c>
      <c r="AU571" s="157" t="s">
        <v>80</v>
      </c>
      <c r="AV571" s="13" t="s">
        <v>80</v>
      </c>
      <c r="AW571" s="13" t="s">
        <v>33</v>
      </c>
      <c r="AX571" s="13" t="s">
        <v>71</v>
      </c>
      <c r="AY571" s="157" t="s">
        <v>127</v>
      </c>
    </row>
    <row r="572" spans="2:65" s="12" customFormat="1">
      <c r="B572" s="149"/>
      <c r="D572" s="150" t="s">
        <v>138</v>
      </c>
      <c r="E572" s="151" t="s">
        <v>19</v>
      </c>
      <c r="F572" s="152" t="s">
        <v>731</v>
      </c>
      <c r="H572" s="151" t="s">
        <v>19</v>
      </c>
      <c r="I572" s="153"/>
      <c r="L572" s="149"/>
      <c r="M572" s="154"/>
      <c r="T572" s="155"/>
      <c r="AT572" s="151" t="s">
        <v>138</v>
      </c>
      <c r="AU572" s="151" t="s">
        <v>80</v>
      </c>
      <c r="AV572" s="12" t="s">
        <v>78</v>
      </c>
      <c r="AW572" s="12" t="s">
        <v>33</v>
      </c>
      <c r="AX572" s="12" t="s">
        <v>71</v>
      </c>
      <c r="AY572" s="151" t="s">
        <v>127</v>
      </c>
    </row>
    <row r="573" spans="2:65" s="13" customFormat="1">
      <c r="B573" s="156"/>
      <c r="D573" s="150" t="s">
        <v>138</v>
      </c>
      <c r="E573" s="157" t="s">
        <v>19</v>
      </c>
      <c r="F573" s="158" t="s">
        <v>732</v>
      </c>
      <c r="H573" s="159">
        <v>32.200000000000003</v>
      </c>
      <c r="I573" s="160"/>
      <c r="L573" s="156"/>
      <c r="M573" s="161"/>
      <c r="T573" s="162"/>
      <c r="AT573" s="157" t="s">
        <v>138</v>
      </c>
      <c r="AU573" s="157" t="s">
        <v>80</v>
      </c>
      <c r="AV573" s="13" t="s">
        <v>80</v>
      </c>
      <c r="AW573" s="13" t="s">
        <v>33</v>
      </c>
      <c r="AX573" s="13" t="s">
        <v>71</v>
      </c>
      <c r="AY573" s="157" t="s">
        <v>127</v>
      </c>
    </row>
    <row r="574" spans="2:65" s="12" customFormat="1">
      <c r="B574" s="149"/>
      <c r="D574" s="150" t="s">
        <v>138</v>
      </c>
      <c r="E574" s="151" t="s">
        <v>19</v>
      </c>
      <c r="F574" s="152" t="s">
        <v>733</v>
      </c>
      <c r="H574" s="151" t="s">
        <v>19</v>
      </c>
      <c r="I574" s="153"/>
      <c r="L574" s="149"/>
      <c r="M574" s="154"/>
      <c r="T574" s="155"/>
      <c r="AT574" s="151" t="s">
        <v>138</v>
      </c>
      <c r="AU574" s="151" t="s">
        <v>80</v>
      </c>
      <c r="AV574" s="12" t="s">
        <v>78</v>
      </c>
      <c r="AW574" s="12" t="s">
        <v>33</v>
      </c>
      <c r="AX574" s="12" t="s">
        <v>71</v>
      </c>
      <c r="AY574" s="151" t="s">
        <v>127</v>
      </c>
    </row>
    <row r="575" spans="2:65" s="13" customFormat="1">
      <c r="B575" s="156"/>
      <c r="D575" s="150" t="s">
        <v>138</v>
      </c>
      <c r="E575" s="157" t="s">
        <v>19</v>
      </c>
      <c r="F575" s="158" t="s">
        <v>734</v>
      </c>
      <c r="H575" s="159">
        <v>85.76</v>
      </c>
      <c r="I575" s="160"/>
      <c r="L575" s="156"/>
      <c r="M575" s="161"/>
      <c r="T575" s="162"/>
      <c r="AT575" s="157" t="s">
        <v>138</v>
      </c>
      <c r="AU575" s="157" t="s">
        <v>80</v>
      </c>
      <c r="AV575" s="13" t="s">
        <v>80</v>
      </c>
      <c r="AW575" s="13" t="s">
        <v>33</v>
      </c>
      <c r="AX575" s="13" t="s">
        <v>71</v>
      </c>
      <c r="AY575" s="157" t="s">
        <v>127</v>
      </c>
    </row>
    <row r="576" spans="2:65" s="14" customFormat="1">
      <c r="B576" s="163"/>
      <c r="D576" s="150" t="s">
        <v>138</v>
      </c>
      <c r="E576" s="164" t="s">
        <v>19</v>
      </c>
      <c r="F576" s="165" t="s">
        <v>222</v>
      </c>
      <c r="H576" s="166">
        <v>196.88499999999999</v>
      </c>
      <c r="I576" s="167"/>
      <c r="L576" s="163"/>
      <c r="M576" s="168"/>
      <c r="T576" s="169"/>
      <c r="AT576" s="164" t="s">
        <v>138</v>
      </c>
      <c r="AU576" s="164" t="s">
        <v>80</v>
      </c>
      <c r="AV576" s="14" t="s">
        <v>134</v>
      </c>
      <c r="AW576" s="14" t="s">
        <v>33</v>
      </c>
      <c r="AX576" s="14" t="s">
        <v>78</v>
      </c>
      <c r="AY576" s="164" t="s">
        <v>127</v>
      </c>
    </row>
    <row r="577" spans="2:65" s="1" customFormat="1" ht="37.9" customHeight="1">
      <c r="B577" s="33"/>
      <c r="C577" s="132" t="s">
        <v>735</v>
      </c>
      <c r="D577" s="132" t="s">
        <v>129</v>
      </c>
      <c r="E577" s="133" t="s">
        <v>736</v>
      </c>
      <c r="F577" s="134" t="s">
        <v>717</v>
      </c>
      <c r="G577" s="135" t="s">
        <v>253</v>
      </c>
      <c r="H577" s="136">
        <v>5709.665</v>
      </c>
      <c r="I577" s="137"/>
      <c r="J577" s="138">
        <f>ROUND(I577*H577,2)</f>
        <v>0</v>
      </c>
      <c r="K577" s="134" t="s">
        <v>133</v>
      </c>
      <c r="L577" s="33"/>
      <c r="M577" s="139" t="s">
        <v>19</v>
      </c>
      <c r="N577" s="140" t="s">
        <v>42</v>
      </c>
      <c r="P577" s="141">
        <f>O577*H577</f>
        <v>0</v>
      </c>
      <c r="Q577" s="141">
        <v>0</v>
      </c>
      <c r="R577" s="141">
        <f>Q577*H577</f>
        <v>0</v>
      </c>
      <c r="S577" s="141">
        <v>0</v>
      </c>
      <c r="T577" s="142">
        <f>S577*H577</f>
        <v>0</v>
      </c>
      <c r="AR577" s="143" t="s">
        <v>134</v>
      </c>
      <c r="AT577" s="143" t="s">
        <v>129</v>
      </c>
      <c r="AU577" s="143" t="s">
        <v>80</v>
      </c>
      <c r="AY577" s="18" t="s">
        <v>127</v>
      </c>
      <c r="BE577" s="144">
        <f>IF(N577="základní",J577,0)</f>
        <v>0</v>
      </c>
      <c r="BF577" s="144">
        <f>IF(N577="snížená",J577,0)</f>
        <v>0</v>
      </c>
      <c r="BG577" s="144">
        <f>IF(N577="zákl. přenesená",J577,0)</f>
        <v>0</v>
      </c>
      <c r="BH577" s="144">
        <f>IF(N577="sníž. přenesená",J577,0)</f>
        <v>0</v>
      </c>
      <c r="BI577" s="144">
        <f>IF(N577="nulová",J577,0)</f>
        <v>0</v>
      </c>
      <c r="BJ577" s="18" t="s">
        <v>78</v>
      </c>
      <c r="BK577" s="144">
        <f>ROUND(I577*H577,2)</f>
        <v>0</v>
      </c>
      <c r="BL577" s="18" t="s">
        <v>134</v>
      </c>
      <c r="BM577" s="143" t="s">
        <v>737</v>
      </c>
    </row>
    <row r="578" spans="2:65" s="1" customFormat="1">
      <c r="B578" s="33"/>
      <c r="D578" s="145" t="s">
        <v>136</v>
      </c>
      <c r="F578" s="146" t="s">
        <v>738</v>
      </c>
      <c r="I578" s="147"/>
      <c r="L578" s="33"/>
      <c r="M578" s="148"/>
      <c r="T578" s="54"/>
      <c r="AT578" s="18" t="s">
        <v>136</v>
      </c>
      <c r="AU578" s="18" t="s">
        <v>80</v>
      </c>
    </row>
    <row r="579" spans="2:65" s="12" customFormat="1" ht="22.5">
      <c r="B579" s="149"/>
      <c r="D579" s="150" t="s">
        <v>138</v>
      </c>
      <c r="E579" s="151" t="s">
        <v>19</v>
      </c>
      <c r="F579" s="152" t="s">
        <v>720</v>
      </c>
      <c r="H579" s="151" t="s">
        <v>19</v>
      </c>
      <c r="I579" s="153"/>
      <c r="L579" s="149"/>
      <c r="M579" s="154"/>
      <c r="T579" s="155"/>
      <c r="AT579" s="151" t="s">
        <v>138</v>
      </c>
      <c r="AU579" s="151" t="s">
        <v>80</v>
      </c>
      <c r="AV579" s="12" t="s">
        <v>78</v>
      </c>
      <c r="AW579" s="12" t="s">
        <v>33</v>
      </c>
      <c r="AX579" s="12" t="s">
        <v>71</v>
      </c>
      <c r="AY579" s="151" t="s">
        <v>127</v>
      </c>
    </row>
    <row r="580" spans="2:65" s="13" customFormat="1">
      <c r="B580" s="156"/>
      <c r="D580" s="150" t="s">
        <v>138</v>
      </c>
      <c r="E580" s="157" t="s">
        <v>19</v>
      </c>
      <c r="F580" s="158" t="s">
        <v>739</v>
      </c>
      <c r="H580" s="159">
        <v>5709.665</v>
      </c>
      <c r="I580" s="160"/>
      <c r="L580" s="156"/>
      <c r="M580" s="161"/>
      <c r="T580" s="162"/>
      <c r="AT580" s="157" t="s">
        <v>138</v>
      </c>
      <c r="AU580" s="157" t="s">
        <v>80</v>
      </c>
      <c r="AV580" s="13" t="s">
        <v>80</v>
      </c>
      <c r="AW580" s="13" t="s">
        <v>33</v>
      </c>
      <c r="AX580" s="13" t="s">
        <v>78</v>
      </c>
      <c r="AY580" s="157" t="s">
        <v>127</v>
      </c>
    </row>
    <row r="581" spans="2:65" s="1" customFormat="1" ht="37.9" customHeight="1">
      <c r="B581" s="33"/>
      <c r="C581" s="132" t="s">
        <v>740</v>
      </c>
      <c r="D581" s="132" t="s">
        <v>129</v>
      </c>
      <c r="E581" s="133" t="s">
        <v>741</v>
      </c>
      <c r="F581" s="134" t="s">
        <v>742</v>
      </c>
      <c r="G581" s="135" t="s">
        <v>253</v>
      </c>
      <c r="H581" s="136">
        <v>0.82</v>
      </c>
      <c r="I581" s="137"/>
      <c r="J581" s="138">
        <f>ROUND(I581*H581,2)</f>
        <v>0</v>
      </c>
      <c r="K581" s="134" t="s">
        <v>133</v>
      </c>
      <c r="L581" s="33"/>
      <c r="M581" s="139" t="s">
        <v>19</v>
      </c>
      <c r="N581" s="140" t="s">
        <v>42</v>
      </c>
      <c r="P581" s="141">
        <f>O581*H581</f>
        <v>0</v>
      </c>
      <c r="Q581" s="141">
        <v>0</v>
      </c>
      <c r="R581" s="141">
        <f>Q581*H581</f>
        <v>0</v>
      </c>
      <c r="S581" s="141">
        <v>0</v>
      </c>
      <c r="T581" s="142">
        <f>S581*H581</f>
        <v>0</v>
      </c>
      <c r="AR581" s="143" t="s">
        <v>134</v>
      </c>
      <c r="AT581" s="143" t="s">
        <v>129</v>
      </c>
      <c r="AU581" s="143" t="s">
        <v>80</v>
      </c>
      <c r="AY581" s="18" t="s">
        <v>127</v>
      </c>
      <c r="BE581" s="144">
        <f>IF(N581="základní",J581,0)</f>
        <v>0</v>
      </c>
      <c r="BF581" s="144">
        <f>IF(N581="snížená",J581,0)</f>
        <v>0</v>
      </c>
      <c r="BG581" s="144">
        <f>IF(N581="zákl. přenesená",J581,0)</f>
        <v>0</v>
      </c>
      <c r="BH581" s="144">
        <f>IF(N581="sníž. přenesená",J581,0)</f>
        <v>0</v>
      </c>
      <c r="BI581" s="144">
        <f>IF(N581="nulová",J581,0)</f>
        <v>0</v>
      </c>
      <c r="BJ581" s="18" t="s">
        <v>78</v>
      </c>
      <c r="BK581" s="144">
        <f>ROUND(I581*H581,2)</f>
        <v>0</v>
      </c>
      <c r="BL581" s="18" t="s">
        <v>134</v>
      </c>
      <c r="BM581" s="143" t="s">
        <v>743</v>
      </c>
    </row>
    <row r="582" spans="2:65" s="1" customFormat="1">
      <c r="B582" s="33"/>
      <c r="D582" s="145" t="s">
        <v>136</v>
      </c>
      <c r="F582" s="146" t="s">
        <v>744</v>
      </c>
      <c r="I582" s="147"/>
      <c r="L582" s="33"/>
      <c r="M582" s="148"/>
      <c r="T582" s="54"/>
      <c r="AT582" s="18" t="s">
        <v>136</v>
      </c>
      <c r="AU582" s="18" t="s">
        <v>80</v>
      </c>
    </row>
    <row r="583" spans="2:65" s="12" customFormat="1">
      <c r="B583" s="149"/>
      <c r="D583" s="150" t="s">
        <v>138</v>
      </c>
      <c r="E583" s="151" t="s">
        <v>19</v>
      </c>
      <c r="F583" s="152" t="s">
        <v>745</v>
      </c>
      <c r="H583" s="151" t="s">
        <v>19</v>
      </c>
      <c r="I583" s="153"/>
      <c r="L583" s="149"/>
      <c r="M583" s="154"/>
      <c r="T583" s="155"/>
      <c r="AT583" s="151" t="s">
        <v>138</v>
      </c>
      <c r="AU583" s="151" t="s">
        <v>80</v>
      </c>
      <c r="AV583" s="12" t="s">
        <v>78</v>
      </c>
      <c r="AW583" s="12" t="s">
        <v>33</v>
      </c>
      <c r="AX583" s="12" t="s">
        <v>71</v>
      </c>
      <c r="AY583" s="151" t="s">
        <v>127</v>
      </c>
    </row>
    <row r="584" spans="2:65" s="13" customFormat="1">
      <c r="B584" s="156"/>
      <c r="D584" s="150" t="s">
        <v>138</v>
      </c>
      <c r="E584" s="157" t="s">
        <v>19</v>
      </c>
      <c r="F584" s="158" t="s">
        <v>746</v>
      </c>
      <c r="H584" s="159">
        <v>0.82</v>
      </c>
      <c r="I584" s="160"/>
      <c r="L584" s="156"/>
      <c r="M584" s="161"/>
      <c r="T584" s="162"/>
      <c r="AT584" s="157" t="s">
        <v>138</v>
      </c>
      <c r="AU584" s="157" t="s">
        <v>80</v>
      </c>
      <c r="AV584" s="13" t="s">
        <v>80</v>
      </c>
      <c r="AW584" s="13" t="s">
        <v>33</v>
      </c>
      <c r="AX584" s="13" t="s">
        <v>78</v>
      </c>
      <c r="AY584" s="157" t="s">
        <v>127</v>
      </c>
    </row>
    <row r="585" spans="2:65" s="1" customFormat="1" ht="49.15" customHeight="1">
      <c r="B585" s="33"/>
      <c r="C585" s="132" t="s">
        <v>747</v>
      </c>
      <c r="D585" s="132" t="s">
        <v>129</v>
      </c>
      <c r="E585" s="133" t="s">
        <v>748</v>
      </c>
      <c r="F585" s="134" t="s">
        <v>749</v>
      </c>
      <c r="G585" s="135" t="s">
        <v>253</v>
      </c>
      <c r="H585" s="136">
        <v>7.38</v>
      </c>
      <c r="I585" s="137"/>
      <c r="J585" s="138">
        <f>ROUND(I585*H585,2)</f>
        <v>0</v>
      </c>
      <c r="K585" s="134" t="s">
        <v>133</v>
      </c>
      <c r="L585" s="33"/>
      <c r="M585" s="139" t="s">
        <v>19</v>
      </c>
      <c r="N585" s="140" t="s">
        <v>42</v>
      </c>
      <c r="P585" s="141">
        <f>O585*H585</f>
        <v>0</v>
      </c>
      <c r="Q585" s="141">
        <v>0</v>
      </c>
      <c r="R585" s="141">
        <f>Q585*H585</f>
        <v>0</v>
      </c>
      <c r="S585" s="141">
        <v>0</v>
      </c>
      <c r="T585" s="142">
        <f>S585*H585</f>
        <v>0</v>
      </c>
      <c r="AR585" s="143" t="s">
        <v>134</v>
      </c>
      <c r="AT585" s="143" t="s">
        <v>129</v>
      </c>
      <c r="AU585" s="143" t="s">
        <v>80</v>
      </c>
      <c r="AY585" s="18" t="s">
        <v>127</v>
      </c>
      <c r="BE585" s="144">
        <f>IF(N585="základní",J585,0)</f>
        <v>0</v>
      </c>
      <c r="BF585" s="144">
        <f>IF(N585="snížená",J585,0)</f>
        <v>0</v>
      </c>
      <c r="BG585" s="144">
        <f>IF(N585="zákl. přenesená",J585,0)</f>
        <v>0</v>
      </c>
      <c r="BH585" s="144">
        <f>IF(N585="sníž. přenesená",J585,0)</f>
        <v>0</v>
      </c>
      <c r="BI585" s="144">
        <f>IF(N585="nulová",J585,0)</f>
        <v>0</v>
      </c>
      <c r="BJ585" s="18" t="s">
        <v>78</v>
      </c>
      <c r="BK585" s="144">
        <f>ROUND(I585*H585,2)</f>
        <v>0</v>
      </c>
      <c r="BL585" s="18" t="s">
        <v>134</v>
      </c>
      <c r="BM585" s="143" t="s">
        <v>750</v>
      </c>
    </row>
    <row r="586" spans="2:65" s="1" customFormat="1">
      <c r="B586" s="33"/>
      <c r="D586" s="145" t="s">
        <v>136</v>
      </c>
      <c r="F586" s="146" t="s">
        <v>751</v>
      </c>
      <c r="I586" s="147"/>
      <c r="L586" s="33"/>
      <c r="M586" s="148"/>
      <c r="T586" s="54"/>
      <c r="AT586" s="18" t="s">
        <v>136</v>
      </c>
      <c r="AU586" s="18" t="s">
        <v>80</v>
      </c>
    </row>
    <row r="587" spans="2:65" s="13" customFormat="1">
      <c r="B587" s="156"/>
      <c r="D587" s="150" t="s">
        <v>138</v>
      </c>
      <c r="F587" s="158" t="s">
        <v>752</v>
      </c>
      <c r="H587" s="159">
        <v>7.38</v>
      </c>
      <c r="I587" s="160"/>
      <c r="L587" s="156"/>
      <c r="M587" s="161"/>
      <c r="T587" s="162"/>
      <c r="AT587" s="157" t="s">
        <v>138</v>
      </c>
      <c r="AU587" s="157" t="s">
        <v>80</v>
      </c>
      <c r="AV587" s="13" t="s">
        <v>80</v>
      </c>
      <c r="AW587" s="13" t="s">
        <v>4</v>
      </c>
      <c r="AX587" s="13" t="s">
        <v>78</v>
      </c>
      <c r="AY587" s="157" t="s">
        <v>127</v>
      </c>
    </row>
    <row r="588" spans="2:65" s="1" customFormat="1" ht="44.25" customHeight="1">
      <c r="B588" s="33"/>
      <c r="C588" s="132" t="s">
        <v>753</v>
      </c>
      <c r="D588" s="132" t="s">
        <v>129</v>
      </c>
      <c r="E588" s="133" t="s">
        <v>754</v>
      </c>
      <c r="F588" s="134" t="s">
        <v>755</v>
      </c>
      <c r="G588" s="135" t="s">
        <v>253</v>
      </c>
      <c r="H588" s="136">
        <v>78.924999999999997</v>
      </c>
      <c r="I588" s="137"/>
      <c r="J588" s="138">
        <f>ROUND(I588*H588,2)</f>
        <v>0</v>
      </c>
      <c r="K588" s="134" t="s">
        <v>133</v>
      </c>
      <c r="L588" s="33"/>
      <c r="M588" s="139" t="s">
        <v>19</v>
      </c>
      <c r="N588" s="140" t="s">
        <v>42</v>
      </c>
      <c r="P588" s="141">
        <f>O588*H588</f>
        <v>0</v>
      </c>
      <c r="Q588" s="141">
        <v>0</v>
      </c>
      <c r="R588" s="141">
        <f>Q588*H588</f>
        <v>0</v>
      </c>
      <c r="S588" s="141">
        <v>0</v>
      </c>
      <c r="T588" s="142">
        <f>S588*H588</f>
        <v>0</v>
      </c>
      <c r="AR588" s="143" t="s">
        <v>134</v>
      </c>
      <c r="AT588" s="143" t="s">
        <v>129</v>
      </c>
      <c r="AU588" s="143" t="s">
        <v>80</v>
      </c>
      <c r="AY588" s="18" t="s">
        <v>127</v>
      </c>
      <c r="BE588" s="144">
        <f>IF(N588="základní",J588,0)</f>
        <v>0</v>
      </c>
      <c r="BF588" s="144">
        <f>IF(N588="snížená",J588,0)</f>
        <v>0</v>
      </c>
      <c r="BG588" s="144">
        <f>IF(N588="zákl. přenesená",J588,0)</f>
        <v>0</v>
      </c>
      <c r="BH588" s="144">
        <f>IF(N588="sníž. přenesená",J588,0)</f>
        <v>0</v>
      </c>
      <c r="BI588" s="144">
        <f>IF(N588="nulová",J588,0)</f>
        <v>0</v>
      </c>
      <c r="BJ588" s="18" t="s">
        <v>78</v>
      </c>
      <c r="BK588" s="144">
        <f>ROUND(I588*H588,2)</f>
        <v>0</v>
      </c>
      <c r="BL588" s="18" t="s">
        <v>134</v>
      </c>
      <c r="BM588" s="143" t="s">
        <v>756</v>
      </c>
    </row>
    <row r="589" spans="2:65" s="1" customFormat="1">
      <c r="B589" s="33"/>
      <c r="D589" s="145" t="s">
        <v>136</v>
      </c>
      <c r="F589" s="146" t="s">
        <v>757</v>
      </c>
      <c r="I589" s="147"/>
      <c r="L589" s="33"/>
      <c r="M589" s="148"/>
      <c r="T589" s="54"/>
      <c r="AT589" s="18" t="s">
        <v>136</v>
      </c>
      <c r="AU589" s="18" t="s">
        <v>80</v>
      </c>
    </row>
    <row r="590" spans="2:65" s="12" customFormat="1">
      <c r="B590" s="149"/>
      <c r="D590" s="150" t="s">
        <v>138</v>
      </c>
      <c r="E590" s="151" t="s">
        <v>19</v>
      </c>
      <c r="F590" s="152" t="s">
        <v>727</v>
      </c>
      <c r="H590" s="151" t="s">
        <v>19</v>
      </c>
      <c r="I590" s="153"/>
      <c r="L590" s="149"/>
      <c r="M590" s="154"/>
      <c r="T590" s="155"/>
      <c r="AT590" s="151" t="s">
        <v>138</v>
      </c>
      <c r="AU590" s="151" t="s">
        <v>80</v>
      </c>
      <c r="AV590" s="12" t="s">
        <v>78</v>
      </c>
      <c r="AW590" s="12" t="s">
        <v>33</v>
      </c>
      <c r="AX590" s="12" t="s">
        <v>71</v>
      </c>
      <c r="AY590" s="151" t="s">
        <v>127</v>
      </c>
    </row>
    <row r="591" spans="2:65" s="13" customFormat="1">
      <c r="B591" s="156"/>
      <c r="D591" s="150" t="s">
        <v>138</v>
      </c>
      <c r="E591" s="157" t="s">
        <v>19</v>
      </c>
      <c r="F591" s="158" t="s">
        <v>728</v>
      </c>
      <c r="H591" s="159">
        <v>62.73</v>
      </c>
      <c r="I591" s="160"/>
      <c r="L591" s="156"/>
      <c r="M591" s="161"/>
      <c r="T591" s="162"/>
      <c r="AT591" s="157" t="s">
        <v>138</v>
      </c>
      <c r="AU591" s="157" t="s">
        <v>80</v>
      </c>
      <c r="AV591" s="13" t="s">
        <v>80</v>
      </c>
      <c r="AW591" s="13" t="s">
        <v>33</v>
      </c>
      <c r="AX591" s="13" t="s">
        <v>71</v>
      </c>
      <c r="AY591" s="157" t="s">
        <v>127</v>
      </c>
    </row>
    <row r="592" spans="2:65" s="12" customFormat="1">
      <c r="B592" s="149"/>
      <c r="D592" s="150" t="s">
        <v>138</v>
      </c>
      <c r="E592" s="151" t="s">
        <v>19</v>
      </c>
      <c r="F592" s="152" t="s">
        <v>729</v>
      </c>
      <c r="H592" s="151" t="s">
        <v>19</v>
      </c>
      <c r="I592" s="153"/>
      <c r="L592" s="149"/>
      <c r="M592" s="154"/>
      <c r="T592" s="155"/>
      <c r="AT592" s="151" t="s">
        <v>138</v>
      </c>
      <c r="AU592" s="151" t="s">
        <v>80</v>
      </c>
      <c r="AV592" s="12" t="s">
        <v>78</v>
      </c>
      <c r="AW592" s="12" t="s">
        <v>33</v>
      </c>
      <c r="AX592" s="12" t="s">
        <v>71</v>
      </c>
      <c r="AY592" s="151" t="s">
        <v>127</v>
      </c>
    </row>
    <row r="593" spans="2:65" s="13" customFormat="1">
      <c r="B593" s="156"/>
      <c r="D593" s="150" t="s">
        <v>138</v>
      </c>
      <c r="E593" s="157" t="s">
        <v>19</v>
      </c>
      <c r="F593" s="158" t="s">
        <v>730</v>
      </c>
      <c r="H593" s="159">
        <v>16.195</v>
      </c>
      <c r="I593" s="160"/>
      <c r="L593" s="156"/>
      <c r="M593" s="161"/>
      <c r="T593" s="162"/>
      <c r="AT593" s="157" t="s">
        <v>138</v>
      </c>
      <c r="AU593" s="157" t="s">
        <v>80</v>
      </c>
      <c r="AV593" s="13" t="s">
        <v>80</v>
      </c>
      <c r="AW593" s="13" t="s">
        <v>33</v>
      </c>
      <c r="AX593" s="13" t="s">
        <v>71</v>
      </c>
      <c r="AY593" s="157" t="s">
        <v>127</v>
      </c>
    </row>
    <row r="594" spans="2:65" s="14" customFormat="1">
      <c r="B594" s="163"/>
      <c r="D594" s="150" t="s">
        <v>138</v>
      </c>
      <c r="E594" s="164" t="s">
        <v>19</v>
      </c>
      <c r="F594" s="165" t="s">
        <v>222</v>
      </c>
      <c r="H594" s="166">
        <v>78.924999999999997</v>
      </c>
      <c r="I594" s="167"/>
      <c r="L594" s="163"/>
      <c r="M594" s="168"/>
      <c r="T594" s="169"/>
      <c r="AT594" s="164" t="s">
        <v>138</v>
      </c>
      <c r="AU594" s="164" t="s">
        <v>80</v>
      </c>
      <c r="AV594" s="14" t="s">
        <v>134</v>
      </c>
      <c r="AW594" s="14" t="s">
        <v>33</v>
      </c>
      <c r="AX594" s="14" t="s">
        <v>78</v>
      </c>
      <c r="AY594" s="164" t="s">
        <v>127</v>
      </c>
    </row>
    <row r="595" spans="2:65" s="1" customFormat="1" ht="44.25" customHeight="1">
      <c r="B595" s="33"/>
      <c r="C595" s="132" t="s">
        <v>641</v>
      </c>
      <c r="D595" s="132" t="s">
        <v>129</v>
      </c>
      <c r="E595" s="133" t="s">
        <v>758</v>
      </c>
      <c r="F595" s="134" t="s">
        <v>252</v>
      </c>
      <c r="G595" s="135" t="s">
        <v>253</v>
      </c>
      <c r="H595" s="136">
        <v>159.78</v>
      </c>
      <c r="I595" s="137"/>
      <c r="J595" s="138">
        <f>ROUND(I595*H595,2)</f>
        <v>0</v>
      </c>
      <c r="K595" s="134" t="s">
        <v>133</v>
      </c>
      <c r="L595" s="33"/>
      <c r="M595" s="139" t="s">
        <v>19</v>
      </c>
      <c r="N595" s="140" t="s">
        <v>42</v>
      </c>
      <c r="P595" s="141">
        <f>O595*H595</f>
        <v>0</v>
      </c>
      <c r="Q595" s="141">
        <v>0</v>
      </c>
      <c r="R595" s="141">
        <f>Q595*H595</f>
        <v>0</v>
      </c>
      <c r="S595" s="141">
        <v>0</v>
      </c>
      <c r="T595" s="142">
        <f>S595*H595</f>
        <v>0</v>
      </c>
      <c r="AR595" s="143" t="s">
        <v>134</v>
      </c>
      <c r="AT595" s="143" t="s">
        <v>129</v>
      </c>
      <c r="AU595" s="143" t="s">
        <v>80</v>
      </c>
      <c r="AY595" s="18" t="s">
        <v>127</v>
      </c>
      <c r="BE595" s="144">
        <f>IF(N595="základní",J595,0)</f>
        <v>0</v>
      </c>
      <c r="BF595" s="144">
        <f>IF(N595="snížená",J595,0)</f>
        <v>0</v>
      </c>
      <c r="BG595" s="144">
        <f>IF(N595="zákl. přenesená",J595,0)</f>
        <v>0</v>
      </c>
      <c r="BH595" s="144">
        <f>IF(N595="sníž. přenesená",J595,0)</f>
        <v>0</v>
      </c>
      <c r="BI595" s="144">
        <f>IF(N595="nulová",J595,0)</f>
        <v>0</v>
      </c>
      <c r="BJ595" s="18" t="s">
        <v>78</v>
      </c>
      <c r="BK595" s="144">
        <f>ROUND(I595*H595,2)</f>
        <v>0</v>
      </c>
      <c r="BL595" s="18" t="s">
        <v>134</v>
      </c>
      <c r="BM595" s="143" t="s">
        <v>759</v>
      </c>
    </row>
    <row r="596" spans="2:65" s="1" customFormat="1">
      <c r="B596" s="33"/>
      <c r="D596" s="145" t="s">
        <v>136</v>
      </c>
      <c r="F596" s="146" t="s">
        <v>760</v>
      </c>
      <c r="I596" s="147"/>
      <c r="L596" s="33"/>
      <c r="M596" s="148"/>
      <c r="T596" s="54"/>
      <c r="AT596" s="18" t="s">
        <v>136</v>
      </c>
      <c r="AU596" s="18" t="s">
        <v>80</v>
      </c>
    </row>
    <row r="597" spans="2:65" s="12" customFormat="1">
      <c r="B597" s="149"/>
      <c r="D597" s="150" t="s">
        <v>138</v>
      </c>
      <c r="E597" s="151" t="s">
        <v>19</v>
      </c>
      <c r="F597" s="152" t="s">
        <v>711</v>
      </c>
      <c r="H597" s="151" t="s">
        <v>19</v>
      </c>
      <c r="I597" s="153"/>
      <c r="L597" s="149"/>
      <c r="M597" s="154"/>
      <c r="T597" s="155"/>
      <c r="AT597" s="151" t="s">
        <v>138</v>
      </c>
      <c r="AU597" s="151" t="s">
        <v>80</v>
      </c>
      <c r="AV597" s="12" t="s">
        <v>78</v>
      </c>
      <c r="AW597" s="12" t="s">
        <v>33</v>
      </c>
      <c r="AX597" s="12" t="s">
        <v>71</v>
      </c>
      <c r="AY597" s="151" t="s">
        <v>127</v>
      </c>
    </row>
    <row r="598" spans="2:65" s="13" customFormat="1">
      <c r="B598" s="156"/>
      <c r="D598" s="150" t="s">
        <v>138</v>
      </c>
      <c r="E598" s="157" t="s">
        <v>19</v>
      </c>
      <c r="F598" s="158" t="s">
        <v>712</v>
      </c>
      <c r="H598" s="159">
        <v>41.82</v>
      </c>
      <c r="I598" s="160"/>
      <c r="L598" s="156"/>
      <c r="M598" s="161"/>
      <c r="T598" s="162"/>
      <c r="AT598" s="157" t="s">
        <v>138</v>
      </c>
      <c r="AU598" s="157" t="s">
        <v>80</v>
      </c>
      <c r="AV598" s="13" t="s">
        <v>80</v>
      </c>
      <c r="AW598" s="13" t="s">
        <v>33</v>
      </c>
      <c r="AX598" s="13" t="s">
        <v>71</v>
      </c>
      <c r="AY598" s="157" t="s">
        <v>127</v>
      </c>
    </row>
    <row r="599" spans="2:65" s="12" customFormat="1">
      <c r="B599" s="149"/>
      <c r="D599" s="150" t="s">
        <v>138</v>
      </c>
      <c r="E599" s="151" t="s">
        <v>19</v>
      </c>
      <c r="F599" s="152" t="s">
        <v>733</v>
      </c>
      <c r="H599" s="151" t="s">
        <v>19</v>
      </c>
      <c r="I599" s="153"/>
      <c r="L599" s="149"/>
      <c r="M599" s="154"/>
      <c r="T599" s="155"/>
      <c r="AT599" s="151" t="s">
        <v>138</v>
      </c>
      <c r="AU599" s="151" t="s">
        <v>80</v>
      </c>
      <c r="AV599" s="12" t="s">
        <v>78</v>
      </c>
      <c r="AW599" s="12" t="s">
        <v>33</v>
      </c>
      <c r="AX599" s="12" t="s">
        <v>71</v>
      </c>
      <c r="AY599" s="151" t="s">
        <v>127</v>
      </c>
    </row>
    <row r="600" spans="2:65" s="13" customFormat="1">
      <c r="B600" s="156"/>
      <c r="D600" s="150" t="s">
        <v>138</v>
      </c>
      <c r="E600" s="157" t="s">
        <v>19</v>
      </c>
      <c r="F600" s="158" t="s">
        <v>734</v>
      </c>
      <c r="H600" s="159">
        <v>85.76</v>
      </c>
      <c r="I600" s="160"/>
      <c r="L600" s="156"/>
      <c r="M600" s="161"/>
      <c r="T600" s="162"/>
      <c r="AT600" s="157" t="s">
        <v>138</v>
      </c>
      <c r="AU600" s="157" t="s">
        <v>80</v>
      </c>
      <c r="AV600" s="13" t="s">
        <v>80</v>
      </c>
      <c r="AW600" s="13" t="s">
        <v>33</v>
      </c>
      <c r="AX600" s="13" t="s">
        <v>71</v>
      </c>
      <c r="AY600" s="157" t="s">
        <v>127</v>
      </c>
    </row>
    <row r="601" spans="2:65" s="12" customFormat="1">
      <c r="B601" s="149"/>
      <c r="D601" s="150" t="s">
        <v>138</v>
      </c>
      <c r="E601" s="151" t="s">
        <v>19</v>
      </c>
      <c r="F601" s="152" t="s">
        <v>731</v>
      </c>
      <c r="H601" s="151" t="s">
        <v>19</v>
      </c>
      <c r="I601" s="153"/>
      <c r="L601" s="149"/>
      <c r="M601" s="154"/>
      <c r="T601" s="155"/>
      <c r="AT601" s="151" t="s">
        <v>138</v>
      </c>
      <c r="AU601" s="151" t="s">
        <v>80</v>
      </c>
      <c r="AV601" s="12" t="s">
        <v>78</v>
      </c>
      <c r="AW601" s="12" t="s">
        <v>33</v>
      </c>
      <c r="AX601" s="12" t="s">
        <v>71</v>
      </c>
      <c r="AY601" s="151" t="s">
        <v>127</v>
      </c>
    </row>
    <row r="602" spans="2:65" s="13" customFormat="1">
      <c r="B602" s="156"/>
      <c r="D602" s="150" t="s">
        <v>138</v>
      </c>
      <c r="E602" s="157" t="s">
        <v>19</v>
      </c>
      <c r="F602" s="158" t="s">
        <v>732</v>
      </c>
      <c r="H602" s="159">
        <v>32.200000000000003</v>
      </c>
      <c r="I602" s="160"/>
      <c r="L602" s="156"/>
      <c r="M602" s="161"/>
      <c r="T602" s="162"/>
      <c r="AT602" s="157" t="s">
        <v>138</v>
      </c>
      <c r="AU602" s="157" t="s">
        <v>80</v>
      </c>
      <c r="AV602" s="13" t="s">
        <v>80</v>
      </c>
      <c r="AW602" s="13" t="s">
        <v>33</v>
      </c>
      <c r="AX602" s="13" t="s">
        <v>71</v>
      </c>
      <c r="AY602" s="157" t="s">
        <v>127</v>
      </c>
    </row>
    <row r="603" spans="2:65" s="14" customFormat="1">
      <c r="B603" s="163"/>
      <c r="D603" s="150" t="s">
        <v>138</v>
      </c>
      <c r="E603" s="164" t="s">
        <v>19</v>
      </c>
      <c r="F603" s="165" t="s">
        <v>222</v>
      </c>
      <c r="H603" s="166">
        <v>159.78000000000003</v>
      </c>
      <c r="I603" s="167"/>
      <c r="L603" s="163"/>
      <c r="M603" s="168"/>
      <c r="T603" s="169"/>
      <c r="AT603" s="164" t="s">
        <v>138</v>
      </c>
      <c r="AU603" s="164" t="s">
        <v>80</v>
      </c>
      <c r="AV603" s="14" t="s">
        <v>134</v>
      </c>
      <c r="AW603" s="14" t="s">
        <v>33</v>
      </c>
      <c r="AX603" s="14" t="s">
        <v>78</v>
      </c>
      <c r="AY603" s="164" t="s">
        <v>127</v>
      </c>
    </row>
    <row r="604" spans="2:65" s="1" customFormat="1" ht="44.25" customHeight="1">
      <c r="B604" s="33"/>
      <c r="C604" s="132" t="s">
        <v>761</v>
      </c>
      <c r="D604" s="132" t="s">
        <v>129</v>
      </c>
      <c r="E604" s="133" t="s">
        <v>762</v>
      </c>
      <c r="F604" s="134" t="s">
        <v>763</v>
      </c>
      <c r="G604" s="135" t="s">
        <v>253</v>
      </c>
      <c r="H604" s="136">
        <v>120.789</v>
      </c>
      <c r="I604" s="137"/>
      <c r="J604" s="138">
        <f>ROUND(I604*H604,2)</f>
        <v>0</v>
      </c>
      <c r="K604" s="134" t="s">
        <v>133</v>
      </c>
      <c r="L604" s="33"/>
      <c r="M604" s="139" t="s">
        <v>19</v>
      </c>
      <c r="N604" s="140" t="s">
        <v>42</v>
      </c>
      <c r="P604" s="141">
        <f>O604*H604</f>
        <v>0</v>
      </c>
      <c r="Q604" s="141">
        <v>0</v>
      </c>
      <c r="R604" s="141">
        <f>Q604*H604</f>
        <v>0</v>
      </c>
      <c r="S604" s="141">
        <v>0</v>
      </c>
      <c r="T604" s="142">
        <f>S604*H604</f>
        <v>0</v>
      </c>
      <c r="AR604" s="143" t="s">
        <v>134</v>
      </c>
      <c r="AT604" s="143" t="s">
        <v>129</v>
      </c>
      <c r="AU604" s="143" t="s">
        <v>80</v>
      </c>
      <c r="AY604" s="18" t="s">
        <v>127</v>
      </c>
      <c r="BE604" s="144">
        <f>IF(N604="základní",J604,0)</f>
        <v>0</v>
      </c>
      <c r="BF604" s="144">
        <f>IF(N604="snížená",J604,0)</f>
        <v>0</v>
      </c>
      <c r="BG604" s="144">
        <f>IF(N604="zákl. přenesená",J604,0)</f>
        <v>0</v>
      </c>
      <c r="BH604" s="144">
        <f>IF(N604="sníž. přenesená",J604,0)</f>
        <v>0</v>
      </c>
      <c r="BI604" s="144">
        <f>IF(N604="nulová",J604,0)</f>
        <v>0</v>
      </c>
      <c r="BJ604" s="18" t="s">
        <v>78</v>
      </c>
      <c r="BK604" s="144">
        <f>ROUND(I604*H604,2)</f>
        <v>0</v>
      </c>
      <c r="BL604" s="18" t="s">
        <v>134</v>
      </c>
      <c r="BM604" s="143" t="s">
        <v>764</v>
      </c>
    </row>
    <row r="605" spans="2:65" s="1" customFormat="1">
      <c r="B605" s="33"/>
      <c r="D605" s="145" t="s">
        <v>136</v>
      </c>
      <c r="F605" s="146" t="s">
        <v>765</v>
      </c>
      <c r="I605" s="147"/>
      <c r="L605" s="33"/>
      <c r="M605" s="148"/>
      <c r="T605" s="54"/>
      <c r="AT605" s="18" t="s">
        <v>136</v>
      </c>
      <c r="AU605" s="18" t="s">
        <v>80</v>
      </c>
    </row>
    <row r="606" spans="2:65" s="12" customFormat="1">
      <c r="B606" s="149"/>
      <c r="D606" s="150" t="s">
        <v>138</v>
      </c>
      <c r="E606" s="151" t="s">
        <v>19</v>
      </c>
      <c r="F606" s="152" t="s">
        <v>713</v>
      </c>
      <c r="H606" s="151" t="s">
        <v>19</v>
      </c>
      <c r="I606" s="153"/>
      <c r="L606" s="149"/>
      <c r="M606" s="154"/>
      <c r="T606" s="155"/>
      <c r="AT606" s="151" t="s">
        <v>138</v>
      </c>
      <c r="AU606" s="151" t="s">
        <v>80</v>
      </c>
      <c r="AV606" s="12" t="s">
        <v>78</v>
      </c>
      <c r="AW606" s="12" t="s">
        <v>33</v>
      </c>
      <c r="AX606" s="12" t="s">
        <v>71</v>
      </c>
      <c r="AY606" s="151" t="s">
        <v>127</v>
      </c>
    </row>
    <row r="607" spans="2:65" s="13" customFormat="1">
      <c r="B607" s="156"/>
      <c r="D607" s="150" t="s">
        <v>138</v>
      </c>
      <c r="E607" s="157" t="s">
        <v>19</v>
      </c>
      <c r="F607" s="158" t="s">
        <v>714</v>
      </c>
      <c r="H607" s="159">
        <v>120.789</v>
      </c>
      <c r="I607" s="160"/>
      <c r="L607" s="156"/>
      <c r="M607" s="161"/>
      <c r="T607" s="162"/>
      <c r="AT607" s="157" t="s">
        <v>138</v>
      </c>
      <c r="AU607" s="157" t="s">
        <v>80</v>
      </c>
      <c r="AV607" s="13" t="s">
        <v>80</v>
      </c>
      <c r="AW607" s="13" t="s">
        <v>33</v>
      </c>
      <c r="AX607" s="13" t="s">
        <v>78</v>
      </c>
      <c r="AY607" s="157" t="s">
        <v>127</v>
      </c>
    </row>
    <row r="608" spans="2:65" s="11" customFormat="1" ht="22.9" customHeight="1">
      <c r="B608" s="120"/>
      <c r="D608" s="121" t="s">
        <v>70</v>
      </c>
      <c r="E608" s="130" t="s">
        <v>766</v>
      </c>
      <c r="F608" s="130" t="s">
        <v>767</v>
      </c>
      <c r="I608" s="123"/>
      <c r="J608" s="131">
        <f>BK608</f>
        <v>0</v>
      </c>
      <c r="L608" s="120"/>
      <c r="M608" s="125"/>
      <c r="P608" s="126">
        <f>SUM(P609:P610)</f>
        <v>0</v>
      </c>
      <c r="R608" s="126">
        <f>SUM(R609:R610)</f>
        <v>0</v>
      </c>
      <c r="T608" s="127">
        <f>SUM(T609:T610)</f>
        <v>0</v>
      </c>
      <c r="AR608" s="121" t="s">
        <v>78</v>
      </c>
      <c r="AT608" s="128" t="s">
        <v>70</v>
      </c>
      <c r="AU608" s="128" t="s">
        <v>78</v>
      </c>
      <c r="AY608" s="121" t="s">
        <v>127</v>
      </c>
      <c r="BK608" s="129">
        <f>SUM(BK609:BK610)</f>
        <v>0</v>
      </c>
    </row>
    <row r="609" spans="2:65" s="1" customFormat="1" ht="37.9" customHeight="1">
      <c r="B609" s="33"/>
      <c r="C609" s="132" t="s">
        <v>768</v>
      </c>
      <c r="D609" s="132" t="s">
        <v>129</v>
      </c>
      <c r="E609" s="133" t="s">
        <v>769</v>
      </c>
      <c r="F609" s="134" t="s">
        <v>770</v>
      </c>
      <c r="G609" s="135" t="s">
        <v>253</v>
      </c>
      <c r="H609" s="136">
        <v>323.50099999999998</v>
      </c>
      <c r="I609" s="137"/>
      <c r="J609" s="138">
        <f>ROUND(I609*H609,2)</f>
        <v>0</v>
      </c>
      <c r="K609" s="134" t="s">
        <v>133</v>
      </c>
      <c r="L609" s="33"/>
      <c r="M609" s="139" t="s">
        <v>19</v>
      </c>
      <c r="N609" s="140" t="s">
        <v>42</v>
      </c>
      <c r="P609" s="141">
        <f>O609*H609</f>
        <v>0</v>
      </c>
      <c r="Q609" s="141">
        <v>0</v>
      </c>
      <c r="R609" s="141">
        <f>Q609*H609</f>
        <v>0</v>
      </c>
      <c r="S609" s="141">
        <v>0</v>
      </c>
      <c r="T609" s="142">
        <f>S609*H609</f>
        <v>0</v>
      </c>
      <c r="AR609" s="143" t="s">
        <v>134</v>
      </c>
      <c r="AT609" s="143" t="s">
        <v>129</v>
      </c>
      <c r="AU609" s="143" t="s">
        <v>80</v>
      </c>
      <c r="AY609" s="18" t="s">
        <v>127</v>
      </c>
      <c r="BE609" s="144">
        <f>IF(N609="základní",J609,0)</f>
        <v>0</v>
      </c>
      <c r="BF609" s="144">
        <f>IF(N609="snížená",J609,0)</f>
        <v>0</v>
      </c>
      <c r="BG609" s="144">
        <f>IF(N609="zákl. přenesená",J609,0)</f>
        <v>0</v>
      </c>
      <c r="BH609" s="144">
        <f>IF(N609="sníž. přenesená",J609,0)</f>
        <v>0</v>
      </c>
      <c r="BI609" s="144">
        <f>IF(N609="nulová",J609,0)</f>
        <v>0</v>
      </c>
      <c r="BJ609" s="18" t="s">
        <v>78</v>
      </c>
      <c r="BK609" s="144">
        <f>ROUND(I609*H609,2)</f>
        <v>0</v>
      </c>
      <c r="BL609" s="18" t="s">
        <v>134</v>
      </c>
      <c r="BM609" s="143" t="s">
        <v>771</v>
      </c>
    </row>
    <row r="610" spans="2:65" s="1" customFormat="1">
      <c r="B610" s="33"/>
      <c r="D610" s="145" t="s">
        <v>136</v>
      </c>
      <c r="F610" s="146" t="s">
        <v>772</v>
      </c>
      <c r="I610" s="147"/>
      <c r="L610" s="33"/>
      <c r="M610" s="148"/>
      <c r="T610" s="54"/>
      <c r="AT610" s="18" t="s">
        <v>136</v>
      </c>
      <c r="AU610" s="18" t="s">
        <v>80</v>
      </c>
    </row>
    <row r="611" spans="2:65" s="11" customFormat="1" ht="25.9" customHeight="1">
      <c r="B611" s="120"/>
      <c r="D611" s="121" t="s">
        <v>70</v>
      </c>
      <c r="E611" s="122" t="s">
        <v>773</v>
      </c>
      <c r="F611" s="122" t="s">
        <v>774</v>
      </c>
      <c r="I611" s="123"/>
      <c r="J611" s="124">
        <f>BK611</f>
        <v>0</v>
      </c>
      <c r="L611" s="120"/>
      <c r="M611" s="125"/>
      <c r="P611" s="126">
        <f>P612</f>
        <v>0</v>
      </c>
      <c r="R611" s="126">
        <f>R612</f>
        <v>0.02</v>
      </c>
      <c r="T611" s="127">
        <f>T612</f>
        <v>0</v>
      </c>
      <c r="AR611" s="121" t="s">
        <v>80</v>
      </c>
      <c r="AT611" s="128" t="s">
        <v>70</v>
      </c>
      <c r="AU611" s="128" t="s">
        <v>71</v>
      </c>
      <c r="AY611" s="121" t="s">
        <v>127</v>
      </c>
      <c r="BK611" s="129">
        <f>BK612</f>
        <v>0</v>
      </c>
    </row>
    <row r="612" spans="2:65" s="11" customFormat="1" ht="22.9" customHeight="1">
      <c r="B612" s="120"/>
      <c r="D612" s="121" t="s">
        <v>70</v>
      </c>
      <c r="E612" s="130" t="s">
        <v>775</v>
      </c>
      <c r="F612" s="130" t="s">
        <v>776</v>
      </c>
      <c r="I612" s="123"/>
      <c r="J612" s="131">
        <f>BK612</f>
        <v>0</v>
      </c>
      <c r="L612" s="120"/>
      <c r="M612" s="125"/>
      <c r="P612" s="126">
        <f>SUM(P613:P619)</f>
        <v>0</v>
      </c>
      <c r="R612" s="126">
        <f>SUM(R613:R619)</f>
        <v>0.02</v>
      </c>
      <c r="T612" s="127">
        <f>SUM(T613:T619)</f>
        <v>0</v>
      </c>
      <c r="AR612" s="121" t="s">
        <v>80</v>
      </c>
      <c r="AT612" s="128" t="s">
        <v>70</v>
      </c>
      <c r="AU612" s="128" t="s">
        <v>78</v>
      </c>
      <c r="AY612" s="121" t="s">
        <v>127</v>
      </c>
      <c r="BK612" s="129">
        <f>SUM(BK613:BK619)</f>
        <v>0</v>
      </c>
    </row>
    <row r="613" spans="2:65" s="1" customFormat="1" ht="44.25" customHeight="1">
      <c r="B613" s="33"/>
      <c r="C613" s="132" t="s">
        <v>777</v>
      </c>
      <c r="D613" s="132" t="s">
        <v>129</v>
      </c>
      <c r="E613" s="133" t="s">
        <v>778</v>
      </c>
      <c r="F613" s="134" t="s">
        <v>779</v>
      </c>
      <c r="G613" s="135" t="s">
        <v>132</v>
      </c>
      <c r="H613" s="136">
        <v>50</v>
      </c>
      <c r="I613" s="137"/>
      <c r="J613" s="138">
        <f>ROUND(I613*H613,2)</f>
        <v>0</v>
      </c>
      <c r="K613" s="134" t="s">
        <v>133</v>
      </c>
      <c r="L613" s="33"/>
      <c r="M613" s="139" t="s">
        <v>19</v>
      </c>
      <c r="N613" s="140" t="s">
        <v>42</v>
      </c>
      <c r="P613" s="141">
        <f>O613*H613</f>
        <v>0</v>
      </c>
      <c r="Q613" s="141">
        <v>4.0000000000000002E-4</v>
      </c>
      <c r="R613" s="141">
        <f>Q613*H613</f>
        <v>0.02</v>
      </c>
      <c r="S613" s="141">
        <v>0</v>
      </c>
      <c r="T613" s="142">
        <f>S613*H613</f>
        <v>0</v>
      </c>
      <c r="AR613" s="143" t="s">
        <v>244</v>
      </c>
      <c r="AT613" s="143" t="s">
        <v>129</v>
      </c>
      <c r="AU613" s="143" t="s">
        <v>80</v>
      </c>
      <c r="AY613" s="18" t="s">
        <v>127</v>
      </c>
      <c r="BE613" s="144">
        <f>IF(N613="základní",J613,0)</f>
        <v>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8" t="s">
        <v>78</v>
      </c>
      <c r="BK613" s="144">
        <f>ROUND(I613*H613,2)</f>
        <v>0</v>
      </c>
      <c r="BL613" s="18" t="s">
        <v>244</v>
      </c>
      <c r="BM613" s="143" t="s">
        <v>780</v>
      </c>
    </row>
    <row r="614" spans="2:65" s="1" customFormat="1">
      <c r="B614" s="33"/>
      <c r="D614" s="145" t="s">
        <v>136</v>
      </c>
      <c r="F614" s="146" t="s">
        <v>781</v>
      </c>
      <c r="I614" s="147"/>
      <c r="L614" s="33"/>
      <c r="M614" s="148"/>
      <c r="T614" s="54"/>
      <c r="AT614" s="18" t="s">
        <v>136</v>
      </c>
      <c r="AU614" s="18" t="s">
        <v>80</v>
      </c>
    </row>
    <row r="615" spans="2:65" s="12" customFormat="1">
      <c r="B615" s="149"/>
      <c r="D615" s="150" t="s">
        <v>138</v>
      </c>
      <c r="E615" s="151" t="s">
        <v>19</v>
      </c>
      <c r="F615" s="152" t="s">
        <v>387</v>
      </c>
      <c r="H615" s="151" t="s">
        <v>19</v>
      </c>
      <c r="I615" s="153"/>
      <c r="L615" s="149"/>
      <c r="M615" s="154"/>
      <c r="T615" s="155"/>
      <c r="AT615" s="151" t="s">
        <v>138</v>
      </c>
      <c r="AU615" s="151" t="s">
        <v>80</v>
      </c>
      <c r="AV615" s="12" t="s">
        <v>78</v>
      </c>
      <c r="AW615" s="12" t="s">
        <v>33</v>
      </c>
      <c r="AX615" s="12" t="s">
        <v>71</v>
      </c>
      <c r="AY615" s="151" t="s">
        <v>127</v>
      </c>
    </row>
    <row r="616" spans="2:65" s="12" customFormat="1">
      <c r="B616" s="149"/>
      <c r="D616" s="150" t="s">
        <v>138</v>
      </c>
      <c r="E616" s="151" t="s">
        <v>19</v>
      </c>
      <c r="F616" s="152" t="s">
        <v>782</v>
      </c>
      <c r="H616" s="151" t="s">
        <v>19</v>
      </c>
      <c r="I616" s="153"/>
      <c r="L616" s="149"/>
      <c r="M616" s="154"/>
      <c r="T616" s="155"/>
      <c r="AT616" s="151" t="s">
        <v>138</v>
      </c>
      <c r="AU616" s="151" t="s">
        <v>80</v>
      </c>
      <c r="AV616" s="12" t="s">
        <v>78</v>
      </c>
      <c r="AW616" s="12" t="s">
        <v>33</v>
      </c>
      <c r="AX616" s="12" t="s">
        <v>71</v>
      </c>
      <c r="AY616" s="151" t="s">
        <v>127</v>
      </c>
    </row>
    <row r="617" spans="2:65" s="13" customFormat="1">
      <c r="B617" s="156"/>
      <c r="D617" s="150" t="s">
        <v>138</v>
      </c>
      <c r="E617" s="157" t="s">
        <v>19</v>
      </c>
      <c r="F617" s="158" t="s">
        <v>461</v>
      </c>
      <c r="H617" s="159">
        <v>50</v>
      </c>
      <c r="I617" s="160"/>
      <c r="L617" s="156"/>
      <c r="M617" s="161"/>
      <c r="T617" s="162"/>
      <c r="AT617" s="157" t="s">
        <v>138</v>
      </c>
      <c r="AU617" s="157" t="s">
        <v>80</v>
      </c>
      <c r="AV617" s="13" t="s">
        <v>80</v>
      </c>
      <c r="AW617" s="13" t="s">
        <v>33</v>
      </c>
      <c r="AX617" s="13" t="s">
        <v>78</v>
      </c>
      <c r="AY617" s="157" t="s">
        <v>127</v>
      </c>
    </row>
    <row r="618" spans="2:65" s="1" customFormat="1" ht="49.15" customHeight="1">
      <c r="B618" s="33"/>
      <c r="C618" s="132" t="s">
        <v>783</v>
      </c>
      <c r="D618" s="132" t="s">
        <v>129</v>
      </c>
      <c r="E618" s="133" t="s">
        <v>784</v>
      </c>
      <c r="F618" s="134" t="s">
        <v>785</v>
      </c>
      <c r="G618" s="135" t="s">
        <v>253</v>
      </c>
      <c r="H618" s="136">
        <v>0.02</v>
      </c>
      <c r="I618" s="137"/>
      <c r="J618" s="138">
        <f>ROUND(I618*H618,2)</f>
        <v>0</v>
      </c>
      <c r="K618" s="134" t="s">
        <v>133</v>
      </c>
      <c r="L618" s="33"/>
      <c r="M618" s="139" t="s">
        <v>19</v>
      </c>
      <c r="N618" s="140" t="s">
        <v>42</v>
      </c>
      <c r="P618" s="141">
        <f>O618*H618</f>
        <v>0</v>
      </c>
      <c r="Q618" s="141">
        <v>0</v>
      </c>
      <c r="R618" s="141">
        <f>Q618*H618</f>
        <v>0</v>
      </c>
      <c r="S618" s="141">
        <v>0</v>
      </c>
      <c r="T618" s="142">
        <f>S618*H618</f>
        <v>0</v>
      </c>
      <c r="AR618" s="143" t="s">
        <v>244</v>
      </c>
      <c r="AT618" s="143" t="s">
        <v>129</v>
      </c>
      <c r="AU618" s="143" t="s">
        <v>80</v>
      </c>
      <c r="AY618" s="18" t="s">
        <v>127</v>
      </c>
      <c r="BE618" s="144">
        <f>IF(N618="základní",J618,0)</f>
        <v>0</v>
      </c>
      <c r="BF618" s="144">
        <f>IF(N618="snížená",J618,0)</f>
        <v>0</v>
      </c>
      <c r="BG618" s="144">
        <f>IF(N618="zákl. přenesená",J618,0)</f>
        <v>0</v>
      </c>
      <c r="BH618" s="144">
        <f>IF(N618="sníž. přenesená",J618,0)</f>
        <v>0</v>
      </c>
      <c r="BI618" s="144">
        <f>IF(N618="nulová",J618,0)</f>
        <v>0</v>
      </c>
      <c r="BJ618" s="18" t="s">
        <v>78</v>
      </c>
      <c r="BK618" s="144">
        <f>ROUND(I618*H618,2)</f>
        <v>0</v>
      </c>
      <c r="BL618" s="18" t="s">
        <v>244</v>
      </c>
      <c r="BM618" s="143" t="s">
        <v>786</v>
      </c>
    </row>
    <row r="619" spans="2:65" s="1" customFormat="1">
      <c r="B619" s="33"/>
      <c r="D619" s="145" t="s">
        <v>136</v>
      </c>
      <c r="F619" s="146" t="s">
        <v>787</v>
      </c>
      <c r="I619" s="147"/>
      <c r="L619" s="33"/>
      <c r="M619" s="187"/>
      <c r="N619" s="188"/>
      <c r="O619" s="188"/>
      <c r="P619" s="188"/>
      <c r="Q619" s="188"/>
      <c r="R619" s="188"/>
      <c r="S619" s="188"/>
      <c r="T619" s="189"/>
      <c r="AT619" s="18" t="s">
        <v>136</v>
      </c>
      <c r="AU619" s="18" t="s">
        <v>80</v>
      </c>
    </row>
    <row r="620" spans="2:65" s="1" customFormat="1" ht="6.95" customHeight="1">
      <c r="B620" s="42"/>
      <c r="C620" s="43"/>
      <c r="D620" s="43"/>
      <c r="E620" s="43"/>
      <c r="F620" s="43"/>
      <c r="G620" s="43"/>
      <c r="H620" s="43"/>
      <c r="I620" s="43"/>
      <c r="J620" s="43"/>
      <c r="K620" s="43"/>
      <c r="L620" s="33"/>
    </row>
  </sheetData>
  <sheetProtection algorithmName="SHA-512" hashValue="lopE5FzbqrNq1/qD0dVn1NjPAWg18iryxmiRi0QaVEIEqN9zNLHWH3mh4HCqFr/GZqIrfy1gAAPV/3M4gwxjmw==" saltValue="xB4Hd3d1iSHhkH6Vu3nIEyNsDR2fMtDX6h5hJwz1nMjLY9/5yeHKE7bOiKxTGTL7noGhK87iefNM4XoHaj4HCQ==" spinCount="100000" sheet="1" objects="1" scenarios="1" formatColumns="0" formatRows="0" autoFilter="0"/>
  <autoFilter ref="C92:K619" xr:uid="{00000000-0009-0000-0000-000001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100-000000000000}"/>
    <hyperlink ref="F102" r:id="rId2" xr:uid="{00000000-0004-0000-0100-000001000000}"/>
    <hyperlink ref="F107" r:id="rId3" xr:uid="{00000000-0004-0000-0100-000002000000}"/>
    <hyperlink ref="F112" r:id="rId4" xr:uid="{00000000-0004-0000-0100-000003000000}"/>
    <hyperlink ref="F116" r:id="rId5" xr:uid="{00000000-0004-0000-0100-000004000000}"/>
    <hyperlink ref="F121" r:id="rId6" xr:uid="{00000000-0004-0000-0100-000005000000}"/>
    <hyperlink ref="F126" r:id="rId7" xr:uid="{00000000-0004-0000-0100-000006000000}"/>
    <hyperlink ref="F131" r:id="rId8" xr:uid="{00000000-0004-0000-0100-000007000000}"/>
    <hyperlink ref="F136" r:id="rId9" xr:uid="{00000000-0004-0000-0100-000008000000}"/>
    <hyperlink ref="F142" r:id="rId10" xr:uid="{00000000-0004-0000-0100-000009000000}"/>
    <hyperlink ref="F147" r:id="rId11" xr:uid="{00000000-0004-0000-0100-00000A000000}"/>
    <hyperlink ref="F152" r:id="rId12" xr:uid="{00000000-0004-0000-0100-00000B000000}"/>
    <hyperlink ref="F160" r:id="rId13" xr:uid="{00000000-0004-0000-0100-00000C000000}"/>
    <hyperlink ref="F170" r:id="rId14" xr:uid="{00000000-0004-0000-0100-00000D000000}"/>
    <hyperlink ref="F175" r:id="rId15" xr:uid="{00000000-0004-0000-0100-00000E000000}"/>
    <hyperlink ref="F179" r:id="rId16" xr:uid="{00000000-0004-0000-0100-00000F000000}"/>
    <hyperlink ref="F184" r:id="rId17" xr:uid="{00000000-0004-0000-0100-000010000000}"/>
    <hyperlink ref="F187" r:id="rId18" xr:uid="{00000000-0004-0000-0100-000011000000}"/>
    <hyperlink ref="F194" r:id="rId19" xr:uid="{00000000-0004-0000-0100-000012000000}"/>
    <hyperlink ref="F201" r:id="rId20" xr:uid="{00000000-0004-0000-0100-000013000000}"/>
    <hyperlink ref="F208" r:id="rId21" xr:uid="{00000000-0004-0000-0100-000014000000}"/>
    <hyperlink ref="F227" r:id="rId22" xr:uid="{00000000-0004-0000-0100-000015000000}"/>
    <hyperlink ref="F241" r:id="rId23" xr:uid="{00000000-0004-0000-0100-000016000000}"/>
    <hyperlink ref="F248" r:id="rId24" xr:uid="{00000000-0004-0000-0100-000017000000}"/>
    <hyperlink ref="F255" r:id="rId25" xr:uid="{00000000-0004-0000-0100-000018000000}"/>
    <hyperlink ref="F262" r:id="rId26" xr:uid="{00000000-0004-0000-0100-000019000000}"/>
    <hyperlink ref="F266" r:id="rId27" xr:uid="{00000000-0004-0000-0100-00001A000000}"/>
    <hyperlink ref="F274" r:id="rId28" xr:uid="{00000000-0004-0000-0100-00001B000000}"/>
    <hyperlink ref="F281" r:id="rId29" xr:uid="{00000000-0004-0000-0100-00001C000000}"/>
    <hyperlink ref="F304" r:id="rId30" xr:uid="{00000000-0004-0000-0100-00001D000000}"/>
    <hyperlink ref="F309" r:id="rId31" xr:uid="{00000000-0004-0000-0100-00001E000000}"/>
    <hyperlink ref="F314" r:id="rId32" xr:uid="{00000000-0004-0000-0100-00001F000000}"/>
    <hyperlink ref="F323" r:id="rId33" xr:uid="{00000000-0004-0000-0100-000020000000}"/>
    <hyperlink ref="F328" r:id="rId34" xr:uid="{00000000-0004-0000-0100-000021000000}"/>
    <hyperlink ref="F333" r:id="rId35" xr:uid="{00000000-0004-0000-0100-000022000000}"/>
    <hyperlink ref="F342" r:id="rId36" xr:uid="{00000000-0004-0000-0100-000023000000}"/>
    <hyperlink ref="F351" r:id="rId37" xr:uid="{00000000-0004-0000-0100-000024000000}"/>
    <hyperlink ref="F360" r:id="rId38" xr:uid="{00000000-0004-0000-0100-000025000000}"/>
    <hyperlink ref="F367" r:id="rId39" xr:uid="{00000000-0004-0000-0100-000026000000}"/>
    <hyperlink ref="F378" r:id="rId40" xr:uid="{00000000-0004-0000-0100-000027000000}"/>
    <hyperlink ref="F380" r:id="rId41" xr:uid="{00000000-0004-0000-0100-000028000000}"/>
    <hyperlink ref="F385" r:id="rId42" xr:uid="{00000000-0004-0000-0100-000029000000}"/>
    <hyperlink ref="F400" r:id="rId43" xr:uid="{00000000-0004-0000-0100-00002A000000}"/>
    <hyperlink ref="F402" r:id="rId44" xr:uid="{00000000-0004-0000-0100-00002B000000}"/>
    <hyperlink ref="F414" r:id="rId45" xr:uid="{00000000-0004-0000-0100-00002C000000}"/>
    <hyperlink ref="F426" r:id="rId46" xr:uid="{00000000-0004-0000-0100-00002D000000}"/>
    <hyperlink ref="F431" r:id="rId47" xr:uid="{00000000-0004-0000-0100-00002E000000}"/>
    <hyperlink ref="F436" r:id="rId48" xr:uid="{00000000-0004-0000-0100-00002F000000}"/>
    <hyperlink ref="F444" r:id="rId49" xr:uid="{00000000-0004-0000-0100-000030000000}"/>
    <hyperlink ref="F449" r:id="rId50" xr:uid="{00000000-0004-0000-0100-000031000000}"/>
    <hyperlink ref="F454" r:id="rId51" xr:uid="{00000000-0004-0000-0100-000032000000}"/>
    <hyperlink ref="F459" r:id="rId52" xr:uid="{00000000-0004-0000-0100-000033000000}"/>
    <hyperlink ref="F464" r:id="rId53" xr:uid="{00000000-0004-0000-0100-000034000000}"/>
    <hyperlink ref="F469" r:id="rId54" xr:uid="{00000000-0004-0000-0100-000035000000}"/>
    <hyperlink ref="F474" r:id="rId55" xr:uid="{00000000-0004-0000-0100-000036000000}"/>
    <hyperlink ref="F479" r:id="rId56" xr:uid="{00000000-0004-0000-0100-000037000000}"/>
    <hyperlink ref="F484" r:id="rId57" xr:uid="{00000000-0004-0000-0100-000038000000}"/>
    <hyperlink ref="F487" r:id="rId58" xr:uid="{00000000-0004-0000-0100-000039000000}"/>
    <hyperlink ref="F491" r:id="rId59" xr:uid="{00000000-0004-0000-0100-00003A000000}"/>
    <hyperlink ref="F498" r:id="rId60" xr:uid="{00000000-0004-0000-0100-00003B000000}"/>
    <hyperlink ref="F510" r:id="rId61" xr:uid="{00000000-0004-0000-0100-00003C000000}"/>
    <hyperlink ref="F515" r:id="rId62" xr:uid="{00000000-0004-0000-0100-00003D000000}"/>
    <hyperlink ref="F520" r:id="rId63" xr:uid="{00000000-0004-0000-0100-00003E000000}"/>
    <hyperlink ref="F522" r:id="rId64" xr:uid="{00000000-0004-0000-0100-00003F000000}"/>
    <hyperlink ref="F526" r:id="rId65" xr:uid="{00000000-0004-0000-0100-000040000000}"/>
    <hyperlink ref="F528" r:id="rId66" xr:uid="{00000000-0004-0000-0100-000041000000}"/>
    <hyperlink ref="F536" r:id="rId67" xr:uid="{00000000-0004-0000-0100-000042000000}"/>
    <hyperlink ref="F548" r:id="rId68" xr:uid="{00000000-0004-0000-0100-000043000000}"/>
    <hyperlink ref="F550" r:id="rId69" xr:uid="{00000000-0004-0000-0100-000044000000}"/>
    <hyperlink ref="F556" r:id="rId70" xr:uid="{00000000-0004-0000-0100-000045000000}"/>
    <hyperlink ref="F563" r:id="rId71" xr:uid="{00000000-0004-0000-0100-000046000000}"/>
    <hyperlink ref="F567" r:id="rId72" xr:uid="{00000000-0004-0000-0100-000047000000}"/>
    <hyperlink ref="F578" r:id="rId73" xr:uid="{00000000-0004-0000-0100-000048000000}"/>
    <hyperlink ref="F582" r:id="rId74" xr:uid="{00000000-0004-0000-0100-000049000000}"/>
    <hyperlink ref="F586" r:id="rId75" xr:uid="{00000000-0004-0000-0100-00004A000000}"/>
    <hyperlink ref="F589" r:id="rId76" xr:uid="{00000000-0004-0000-0100-00004B000000}"/>
    <hyperlink ref="F596" r:id="rId77" xr:uid="{00000000-0004-0000-0100-00004C000000}"/>
    <hyperlink ref="F605" r:id="rId78" xr:uid="{00000000-0004-0000-0100-00004D000000}"/>
    <hyperlink ref="F610" r:id="rId79" xr:uid="{00000000-0004-0000-0100-00004E000000}"/>
    <hyperlink ref="F614" r:id="rId80" xr:uid="{00000000-0004-0000-0100-00004F000000}"/>
    <hyperlink ref="F619" r:id="rId81" xr:uid="{00000000-0004-0000-0100-00005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9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8" t="s">
        <v>88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2:46" ht="24.95" customHeight="1">
      <c r="B4" s="21"/>
      <c r="D4" s="22" t="s">
        <v>95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0" t="str">
        <f>'Rekapitulace stavby'!K6</f>
        <v>Rekonstrukce ul. Ke Hřišti, Klášter Hradiště nad Jizerou - I.etapa</v>
      </c>
      <c r="F7" s="321"/>
      <c r="G7" s="321"/>
      <c r="H7" s="321"/>
      <c r="L7" s="21"/>
    </row>
    <row r="8" spans="2:46" ht="12" customHeight="1">
      <c r="B8" s="21"/>
      <c r="D8" s="28" t="s">
        <v>96</v>
      </c>
      <c r="L8" s="21"/>
    </row>
    <row r="9" spans="2:46" s="1" customFormat="1" ht="16.5" customHeight="1">
      <c r="B9" s="33"/>
      <c r="E9" s="320" t="s">
        <v>97</v>
      </c>
      <c r="F9" s="319"/>
      <c r="G9" s="319"/>
      <c r="H9" s="319"/>
      <c r="L9" s="33"/>
    </row>
    <row r="10" spans="2:46" s="1" customFormat="1" ht="12" customHeight="1">
      <c r="B10" s="33"/>
      <c r="D10" s="28" t="s">
        <v>98</v>
      </c>
      <c r="L10" s="33"/>
    </row>
    <row r="11" spans="2:46" s="1" customFormat="1" ht="16.5" customHeight="1">
      <c r="B11" s="33"/>
      <c r="E11" s="310" t="s">
        <v>788</v>
      </c>
      <c r="F11" s="319"/>
      <c r="G11" s="319"/>
      <c r="H11" s="319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20. 1. 2025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2" t="str">
        <f>'Rekapitulace stavby'!E14</f>
        <v>Vyplň údaj</v>
      </c>
      <c r="F20" s="289"/>
      <c r="G20" s="289"/>
      <c r="H20" s="289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32</v>
      </c>
      <c r="I26" s="28" t="s">
        <v>28</v>
      </c>
      <c r="J26" s="26" t="s">
        <v>19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35</v>
      </c>
      <c r="L28" s="33"/>
    </row>
    <row r="29" spans="2:12" s="7" customFormat="1" ht="16.5" customHeight="1">
      <c r="B29" s="92"/>
      <c r="E29" s="293" t="s">
        <v>19</v>
      </c>
      <c r="F29" s="293"/>
      <c r="G29" s="293"/>
      <c r="H29" s="293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37</v>
      </c>
      <c r="J32" s="64">
        <f>ROUND(J99,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39</v>
      </c>
      <c r="I34" s="36" t="s">
        <v>38</v>
      </c>
      <c r="J34" s="36" t="s">
        <v>40</v>
      </c>
      <c r="L34" s="33"/>
    </row>
    <row r="35" spans="2:12" s="1" customFormat="1" ht="14.45" customHeight="1">
      <c r="B35" s="33"/>
      <c r="D35" s="53" t="s">
        <v>41</v>
      </c>
      <c r="E35" s="28" t="s">
        <v>42</v>
      </c>
      <c r="F35" s="84">
        <f>ROUND((SUM(BE99:BE391)),  2)</f>
        <v>0</v>
      </c>
      <c r="I35" s="94">
        <v>0.21</v>
      </c>
      <c r="J35" s="84">
        <f>ROUND(((SUM(BE99:BE391))*I35),  2)</f>
        <v>0</v>
      </c>
      <c r="L35" s="33"/>
    </row>
    <row r="36" spans="2:12" s="1" customFormat="1" ht="14.45" customHeight="1">
      <c r="B36" s="33"/>
      <c r="E36" s="28" t="s">
        <v>43</v>
      </c>
      <c r="F36" s="84">
        <f>ROUND((SUM(BF99:BF391)),  2)</f>
        <v>0</v>
      </c>
      <c r="I36" s="94">
        <v>0.12</v>
      </c>
      <c r="J36" s="84">
        <f>ROUND(((SUM(BF99:BF391))*I36),  2)</f>
        <v>0</v>
      </c>
      <c r="L36" s="33"/>
    </row>
    <row r="37" spans="2:12" s="1" customFormat="1" ht="14.45" hidden="1" customHeight="1">
      <c r="B37" s="33"/>
      <c r="E37" s="28" t="s">
        <v>44</v>
      </c>
      <c r="F37" s="84">
        <f>ROUND((SUM(BG99:BG391)),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45</v>
      </c>
      <c r="F38" s="84">
        <f>ROUND((SUM(BH99:BH391)),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46</v>
      </c>
      <c r="F39" s="84">
        <f>ROUND((SUM(BI99:BI391)),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47</v>
      </c>
      <c r="E41" s="55"/>
      <c r="F41" s="55"/>
      <c r="G41" s="97" t="s">
        <v>48</v>
      </c>
      <c r="H41" s="98" t="s">
        <v>49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100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0" t="str">
        <f>E7</f>
        <v>Rekonstrukce ul. Ke Hřišti, Klášter Hradiště nad Jizerou - I.etapa</v>
      </c>
      <c r="F50" s="321"/>
      <c r="G50" s="321"/>
      <c r="H50" s="321"/>
      <c r="L50" s="33"/>
    </row>
    <row r="51" spans="2:47" ht="12" customHeight="1">
      <c r="B51" s="21"/>
      <c r="C51" s="28" t="s">
        <v>96</v>
      </c>
      <c r="L51" s="21"/>
    </row>
    <row r="52" spans="2:47" s="1" customFormat="1" ht="16.5" customHeight="1">
      <c r="B52" s="33"/>
      <c r="E52" s="320" t="s">
        <v>97</v>
      </c>
      <c r="F52" s="319"/>
      <c r="G52" s="319"/>
      <c r="H52" s="319"/>
      <c r="L52" s="33"/>
    </row>
    <row r="53" spans="2:47" s="1" customFormat="1" ht="12" customHeight="1">
      <c r="B53" s="33"/>
      <c r="C53" s="28" t="s">
        <v>98</v>
      </c>
      <c r="L53" s="33"/>
    </row>
    <row r="54" spans="2:47" s="1" customFormat="1" ht="16.5" customHeight="1">
      <c r="B54" s="33"/>
      <c r="E54" s="310" t="str">
        <f>E11</f>
        <v>SO.01.2 - Odvodnění, VO, úprava splaškové kanalizace</v>
      </c>
      <c r="F54" s="319"/>
      <c r="G54" s="319"/>
      <c r="H54" s="319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Klášter Hradiště nad Jizerou</v>
      </c>
      <c r="I56" s="28" t="s">
        <v>23</v>
      </c>
      <c r="J56" s="50" t="str">
        <f>IF(J14="","",J14)</f>
        <v>20. 1. 2025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Obec Klášter Hradiště nad Jizerou</v>
      </c>
      <c r="I58" s="28" t="s">
        <v>31</v>
      </c>
      <c r="J58" s="31" t="str">
        <f>E23</f>
        <v>ANITAS s.r.o.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ANITAS s.r.o.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101</v>
      </c>
      <c r="D61" s="95"/>
      <c r="E61" s="95"/>
      <c r="F61" s="95"/>
      <c r="G61" s="95"/>
      <c r="H61" s="95"/>
      <c r="I61" s="95"/>
      <c r="J61" s="102" t="s">
        <v>102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69</v>
      </c>
      <c r="J63" s="64">
        <f>J99</f>
        <v>0</v>
      </c>
      <c r="L63" s="33"/>
      <c r="AU63" s="18" t="s">
        <v>103</v>
      </c>
    </row>
    <row r="64" spans="2:47" s="8" customFormat="1" ht="24.95" customHeight="1">
      <c r="B64" s="104"/>
      <c r="D64" s="105" t="s">
        <v>104</v>
      </c>
      <c r="E64" s="106"/>
      <c r="F64" s="106"/>
      <c r="G64" s="106"/>
      <c r="H64" s="106"/>
      <c r="I64" s="106"/>
      <c r="J64" s="107">
        <f>J100</f>
        <v>0</v>
      </c>
      <c r="L64" s="104"/>
    </row>
    <row r="65" spans="2:12" s="9" customFormat="1" ht="19.899999999999999" customHeight="1">
      <c r="B65" s="108"/>
      <c r="D65" s="109" t="s">
        <v>105</v>
      </c>
      <c r="E65" s="110"/>
      <c r="F65" s="110"/>
      <c r="G65" s="110"/>
      <c r="H65" s="110"/>
      <c r="I65" s="110"/>
      <c r="J65" s="111">
        <f>J101</f>
        <v>0</v>
      </c>
      <c r="L65" s="108"/>
    </row>
    <row r="66" spans="2:12" s="9" customFormat="1" ht="19.899999999999999" customHeight="1">
      <c r="B66" s="108"/>
      <c r="D66" s="109" t="s">
        <v>789</v>
      </c>
      <c r="E66" s="110"/>
      <c r="F66" s="110"/>
      <c r="G66" s="110"/>
      <c r="H66" s="110"/>
      <c r="I66" s="110"/>
      <c r="J66" s="111">
        <f>J169</f>
        <v>0</v>
      </c>
      <c r="L66" s="108"/>
    </row>
    <row r="67" spans="2:12" s="9" customFormat="1" ht="19.899999999999999" customHeight="1">
      <c r="B67" s="108"/>
      <c r="D67" s="109" t="s">
        <v>790</v>
      </c>
      <c r="E67" s="110"/>
      <c r="F67" s="110"/>
      <c r="G67" s="110"/>
      <c r="H67" s="110"/>
      <c r="I67" s="110"/>
      <c r="J67" s="111">
        <f>J189</f>
        <v>0</v>
      </c>
      <c r="L67" s="108"/>
    </row>
    <row r="68" spans="2:12" s="9" customFormat="1" ht="19.899999999999999" customHeight="1">
      <c r="B68" s="108"/>
      <c r="D68" s="109" t="s">
        <v>791</v>
      </c>
      <c r="E68" s="110"/>
      <c r="F68" s="110"/>
      <c r="G68" s="110"/>
      <c r="H68" s="110"/>
      <c r="I68" s="110"/>
      <c r="J68" s="111">
        <f>J194</f>
        <v>0</v>
      </c>
      <c r="L68" s="108"/>
    </row>
    <row r="69" spans="2:12" s="9" customFormat="1" ht="19.899999999999999" customHeight="1">
      <c r="B69" s="108"/>
      <c r="D69" s="109" t="s">
        <v>792</v>
      </c>
      <c r="E69" s="110"/>
      <c r="F69" s="110"/>
      <c r="G69" s="110"/>
      <c r="H69" s="110"/>
      <c r="I69" s="110"/>
      <c r="J69" s="111">
        <f>J211</f>
        <v>0</v>
      </c>
      <c r="L69" s="108"/>
    </row>
    <row r="70" spans="2:12" s="9" customFormat="1" ht="19.899999999999999" customHeight="1">
      <c r="B70" s="108"/>
      <c r="D70" s="109" t="s">
        <v>107</v>
      </c>
      <c r="E70" s="110"/>
      <c r="F70" s="110"/>
      <c r="G70" s="110"/>
      <c r="H70" s="110"/>
      <c r="I70" s="110"/>
      <c r="J70" s="111">
        <f>J328</f>
        <v>0</v>
      </c>
      <c r="L70" s="108"/>
    </row>
    <row r="71" spans="2:12" s="9" customFormat="1" ht="19.899999999999999" customHeight="1">
      <c r="B71" s="108"/>
      <c r="D71" s="109" t="s">
        <v>108</v>
      </c>
      <c r="E71" s="110"/>
      <c r="F71" s="110"/>
      <c r="G71" s="110"/>
      <c r="H71" s="110"/>
      <c r="I71" s="110"/>
      <c r="J71" s="111">
        <f>J337</f>
        <v>0</v>
      </c>
      <c r="L71" s="108"/>
    </row>
    <row r="72" spans="2:12" s="9" customFormat="1" ht="19.899999999999999" customHeight="1">
      <c r="B72" s="108"/>
      <c r="D72" s="109" t="s">
        <v>109</v>
      </c>
      <c r="E72" s="110"/>
      <c r="F72" s="110"/>
      <c r="G72" s="110"/>
      <c r="H72" s="110"/>
      <c r="I72" s="110"/>
      <c r="J72" s="111">
        <f>J349</f>
        <v>0</v>
      </c>
      <c r="L72" s="108"/>
    </row>
    <row r="73" spans="2:12" s="8" customFormat="1" ht="24.95" customHeight="1">
      <c r="B73" s="104"/>
      <c r="D73" s="105" t="s">
        <v>110</v>
      </c>
      <c r="E73" s="106"/>
      <c r="F73" s="106"/>
      <c r="G73" s="106"/>
      <c r="H73" s="106"/>
      <c r="I73" s="106"/>
      <c r="J73" s="107">
        <f>J352</f>
        <v>0</v>
      </c>
      <c r="L73" s="104"/>
    </row>
    <row r="74" spans="2:12" s="9" customFormat="1" ht="19.899999999999999" customHeight="1">
      <c r="B74" s="108"/>
      <c r="D74" s="109" t="s">
        <v>793</v>
      </c>
      <c r="E74" s="110"/>
      <c r="F74" s="110"/>
      <c r="G74" s="110"/>
      <c r="H74" s="110"/>
      <c r="I74" s="110"/>
      <c r="J74" s="111">
        <f>J353</f>
        <v>0</v>
      </c>
      <c r="L74" s="108"/>
    </row>
    <row r="75" spans="2:12" s="8" customFormat="1" ht="24.95" customHeight="1">
      <c r="B75" s="104"/>
      <c r="D75" s="105" t="s">
        <v>794</v>
      </c>
      <c r="E75" s="106"/>
      <c r="F75" s="106"/>
      <c r="G75" s="106"/>
      <c r="H75" s="106"/>
      <c r="I75" s="106"/>
      <c r="J75" s="107">
        <f>J370</f>
        <v>0</v>
      </c>
      <c r="L75" s="104"/>
    </row>
    <row r="76" spans="2:12" s="9" customFormat="1" ht="19.899999999999999" customHeight="1">
      <c r="B76" s="108"/>
      <c r="D76" s="109" t="s">
        <v>795</v>
      </c>
      <c r="E76" s="110"/>
      <c r="F76" s="110"/>
      <c r="G76" s="110"/>
      <c r="H76" s="110"/>
      <c r="I76" s="110"/>
      <c r="J76" s="111">
        <f>J371</f>
        <v>0</v>
      </c>
      <c r="L76" s="108"/>
    </row>
    <row r="77" spans="2:12" s="9" customFormat="1" ht="19.899999999999999" customHeight="1">
      <c r="B77" s="108"/>
      <c r="D77" s="109" t="s">
        <v>796</v>
      </c>
      <c r="E77" s="110"/>
      <c r="F77" s="110"/>
      <c r="G77" s="110"/>
      <c r="H77" s="110"/>
      <c r="I77" s="110"/>
      <c r="J77" s="111">
        <f>J383</f>
        <v>0</v>
      </c>
      <c r="L77" s="108"/>
    </row>
    <row r="78" spans="2:12" s="1" customFormat="1" ht="21.75" customHeight="1">
      <c r="B78" s="33"/>
      <c r="L78" s="33"/>
    </row>
    <row r="79" spans="2:12" s="1" customFormat="1" ht="6.95" customHeight="1"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33"/>
    </row>
    <row r="83" spans="2:12" s="1" customFormat="1" ht="6.95" customHeight="1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33"/>
    </row>
    <row r="84" spans="2:12" s="1" customFormat="1" ht="24.95" customHeight="1">
      <c r="B84" s="33"/>
      <c r="C84" s="22" t="s">
        <v>112</v>
      </c>
      <c r="L84" s="33"/>
    </row>
    <row r="85" spans="2:12" s="1" customFormat="1" ht="6.95" customHeight="1">
      <c r="B85" s="33"/>
      <c r="L85" s="33"/>
    </row>
    <row r="86" spans="2:12" s="1" customFormat="1" ht="12" customHeight="1">
      <c r="B86" s="33"/>
      <c r="C86" s="28" t="s">
        <v>16</v>
      </c>
      <c r="L86" s="33"/>
    </row>
    <row r="87" spans="2:12" s="1" customFormat="1" ht="16.5" customHeight="1">
      <c r="B87" s="33"/>
      <c r="E87" s="320" t="str">
        <f>E7</f>
        <v>Rekonstrukce ul. Ke Hřišti, Klášter Hradiště nad Jizerou - I.etapa</v>
      </c>
      <c r="F87" s="321"/>
      <c r="G87" s="321"/>
      <c r="H87" s="321"/>
      <c r="L87" s="33"/>
    </row>
    <row r="88" spans="2:12" ht="12" customHeight="1">
      <c r="B88" s="21"/>
      <c r="C88" s="28" t="s">
        <v>96</v>
      </c>
      <c r="L88" s="21"/>
    </row>
    <row r="89" spans="2:12" s="1" customFormat="1" ht="16.5" customHeight="1">
      <c r="B89" s="33"/>
      <c r="E89" s="320" t="s">
        <v>97</v>
      </c>
      <c r="F89" s="319"/>
      <c r="G89" s="319"/>
      <c r="H89" s="319"/>
      <c r="L89" s="33"/>
    </row>
    <row r="90" spans="2:12" s="1" customFormat="1" ht="12" customHeight="1">
      <c r="B90" s="33"/>
      <c r="C90" s="28" t="s">
        <v>98</v>
      </c>
      <c r="L90" s="33"/>
    </row>
    <row r="91" spans="2:12" s="1" customFormat="1" ht="16.5" customHeight="1">
      <c r="B91" s="33"/>
      <c r="E91" s="310" t="str">
        <f>E11</f>
        <v>SO.01.2 - Odvodnění, VO, úprava splaškové kanalizace</v>
      </c>
      <c r="F91" s="319"/>
      <c r="G91" s="319"/>
      <c r="H91" s="319"/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8" t="s">
        <v>21</v>
      </c>
      <c r="F93" s="26" t="str">
        <f>F14</f>
        <v>Klášter Hradiště nad Jizerou</v>
      </c>
      <c r="I93" s="28" t="s">
        <v>23</v>
      </c>
      <c r="J93" s="50" t="str">
        <f>IF(J14="","",J14)</f>
        <v>20. 1. 2025</v>
      </c>
      <c r="L93" s="33"/>
    </row>
    <row r="94" spans="2:12" s="1" customFormat="1" ht="6.95" customHeight="1">
      <c r="B94" s="33"/>
      <c r="L94" s="33"/>
    </row>
    <row r="95" spans="2:12" s="1" customFormat="1" ht="15.2" customHeight="1">
      <c r="B95" s="33"/>
      <c r="C95" s="28" t="s">
        <v>25</v>
      </c>
      <c r="F95" s="26" t="str">
        <f>E17</f>
        <v>Obec Klášter Hradiště nad Jizerou</v>
      </c>
      <c r="I95" s="28" t="s">
        <v>31</v>
      </c>
      <c r="J95" s="31" t="str">
        <f>E23</f>
        <v>ANITAS s.r.o.</v>
      </c>
      <c r="L95" s="33"/>
    </row>
    <row r="96" spans="2:12" s="1" customFormat="1" ht="15.2" customHeight="1">
      <c r="B96" s="33"/>
      <c r="C96" s="28" t="s">
        <v>29</v>
      </c>
      <c r="F96" s="26" t="str">
        <f>IF(E20="","",E20)</f>
        <v>Vyplň údaj</v>
      </c>
      <c r="I96" s="28" t="s">
        <v>34</v>
      </c>
      <c r="J96" s="31" t="str">
        <f>E26</f>
        <v>ANITAS s.r.o.</v>
      </c>
      <c r="L96" s="33"/>
    </row>
    <row r="97" spans="2:65" s="1" customFormat="1" ht="10.35" customHeight="1">
      <c r="B97" s="33"/>
      <c r="L97" s="33"/>
    </row>
    <row r="98" spans="2:65" s="10" customFormat="1" ht="29.25" customHeight="1">
      <c r="B98" s="112"/>
      <c r="C98" s="113" t="s">
        <v>113</v>
      </c>
      <c r="D98" s="114" t="s">
        <v>56</v>
      </c>
      <c r="E98" s="114" t="s">
        <v>52</v>
      </c>
      <c r="F98" s="114" t="s">
        <v>53</v>
      </c>
      <c r="G98" s="114" t="s">
        <v>114</v>
      </c>
      <c r="H98" s="114" t="s">
        <v>115</v>
      </c>
      <c r="I98" s="114" t="s">
        <v>116</v>
      </c>
      <c r="J98" s="114" t="s">
        <v>102</v>
      </c>
      <c r="K98" s="115" t="s">
        <v>117</v>
      </c>
      <c r="L98" s="112"/>
      <c r="M98" s="57" t="s">
        <v>19</v>
      </c>
      <c r="N98" s="58" t="s">
        <v>41</v>
      </c>
      <c r="O98" s="58" t="s">
        <v>118</v>
      </c>
      <c r="P98" s="58" t="s">
        <v>119</v>
      </c>
      <c r="Q98" s="58" t="s">
        <v>120</v>
      </c>
      <c r="R98" s="58" t="s">
        <v>121</v>
      </c>
      <c r="S98" s="58" t="s">
        <v>122</v>
      </c>
      <c r="T98" s="59" t="s">
        <v>123</v>
      </c>
    </row>
    <row r="99" spans="2:65" s="1" customFormat="1" ht="22.9" customHeight="1">
      <c r="B99" s="33"/>
      <c r="C99" s="62" t="s">
        <v>124</v>
      </c>
      <c r="J99" s="116">
        <f>BK99</f>
        <v>0</v>
      </c>
      <c r="L99" s="33"/>
      <c r="M99" s="60"/>
      <c r="N99" s="51"/>
      <c r="O99" s="51"/>
      <c r="P99" s="117">
        <f>P100+P352+P370</f>
        <v>0</v>
      </c>
      <c r="Q99" s="51"/>
      <c r="R99" s="117">
        <f>R100+R352+R370</f>
        <v>29.92431135</v>
      </c>
      <c r="S99" s="51"/>
      <c r="T99" s="118">
        <f>T100+T352+T370</f>
        <v>44.433289999999992</v>
      </c>
      <c r="AT99" s="18" t="s">
        <v>70</v>
      </c>
      <c r="AU99" s="18" t="s">
        <v>103</v>
      </c>
      <c r="BK99" s="119">
        <f>BK100+BK352+BK370</f>
        <v>0</v>
      </c>
    </row>
    <row r="100" spans="2:65" s="11" customFormat="1" ht="25.9" customHeight="1">
      <c r="B100" s="120"/>
      <c r="D100" s="121" t="s">
        <v>70</v>
      </c>
      <c r="E100" s="122" t="s">
        <v>125</v>
      </c>
      <c r="F100" s="122" t="s">
        <v>126</v>
      </c>
      <c r="I100" s="123"/>
      <c r="J100" s="124">
        <f>BK100</f>
        <v>0</v>
      </c>
      <c r="L100" s="120"/>
      <c r="M100" s="125"/>
      <c r="P100" s="126">
        <f>P101+P169+P189+P194+P211+P328+P337+P349</f>
        <v>0</v>
      </c>
      <c r="R100" s="126">
        <f>R101+R169+R189+R194+R211+R328+R337+R349</f>
        <v>29.923821350000001</v>
      </c>
      <c r="T100" s="127">
        <f>T101+T169+T189+T194+T211+T328+T337+T349</f>
        <v>44.429349999999992</v>
      </c>
      <c r="AR100" s="121" t="s">
        <v>78</v>
      </c>
      <c r="AT100" s="128" t="s">
        <v>70</v>
      </c>
      <c r="AU100" s="128" t="s">
        <v>71</v>
      </c>
      <c r="AY100" s="121" t="s">
        <v>127</v>
      </c>
      <c r="BK100" s="129">
        <f>BK101+BK169+BK189+BK194+BK211+BK328+BK337+BK349</f>
        <v>0</v>
      </c>
    </row>
    <row r="101" spans="2:65" s="11" customFormat="1" ht="22.9" customHeight="1">
      <c r="B101" s="120"/>
      <c r="D101" s="121" t="s">
        <v>70</v>
      </c>
      <c r="E101" s="130" t="s">
        <v>78</v>
      </c>
      <c r="F101" s="130" t="s">
        <v>128</v>
      </c>
      <c r="I101" s="123"/>
      <c r="J101" s="131">
        <f>BK101</f>
        <v>0</v>
      </c>
      <c r="L101" s="120"/>
      <c r="M101" s="125"/>
      <c r="P101" s="126">
        <f>SUM(P102:P168)</f>
        <v>0</v>
      </c>
      <c r="R101" s="126">
        <f>SUM(R102:R168)</f>
        <v>0</v>
      </c>
      <c r="T101" s="127">
        <f>SUM(T102:T168)</f>
        <v>0</v>
      </c>
      <c r="AR101" s="121" t="s">
        <v>78</v>
      </c>
      <c r="AT101" s="128" t="s">
        <v>70</v>
      </c>
      <c r="AU101" s="128" t="s">
        <v>78</v>
      </c>
      <c r="AY101" s="121" t="s">
        <v>127</v>
      </c>
      <c r="BK101" s="129">
        <f>SUM(BK102:BK168)</f>
        <v>0</v>
      </c>
    </row>
    <row r="102" spans="2:65" s="1" customFormat="1" ht="44.25" customHeight="1">
      <c r="B102" s="33"/>
      <c r="C102" s="132" t="s">
        <v>78</v>
      </c>
      <c r="D102" s="132" t="s">
        <v>129</v>
      </c>
      <c r="E102" s="133" t="s">
        <v>797</v>
      </c>
      <c r="F102" s="134" t="s">
        <v>798</v>
      </c>
      <c r="G102" s="135" t="s">
        <v>202</v>
      </c>
      <c r="H102" s="136">
        <v>158</v>
      </c>
      <c r="I102" s="137"/>
      <c r="J102" s="138">
        <f>ROUND(I102*H102,2)</f>
        <v>0</v>
      </c>
      <c r="K102" s="134" t="s">
        <v>133</v>
      </c>
      <c r="L102" s="33"/>
      <c r="M102" s="139" t="s">
        <v>19</v>
      </c>
      <c r="N102" s="140" t="s">
        <v>42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134</v>
      </c>
      <c r="AT102" s="143" t="s">
        <v>129</v>
      </c>
      <c r="AU102" s="143" t="s">
        <v>80</v>
      </c>
      <c r="AY102" s="18" t="s">
        <v>127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78</v>
      </c>
      <c r="BK102" s="144">
        <f>ROUND(I102*H102,2)</f>
        <v>0</v>
      </c>
      <c r="BL102" s="18" t="s">
        <v>134</v>
      </c>
      <c r="BM102" s="143" t="s">
        <v>799</v>
      </c>
    </row>
    <row r="103" spans="2:65" s="1" customFormat="1">
      <c r="B103" s="33"/>
      <c r="D103" s="145" t="s">
        <v>136</v>
      </c>
      <c r="F103" s="146" t="s">
        <v>800</v>
      </c>
      <c r="I103" s="147"/>
      <c r="L103" s="33"/>
      <c r="M103" s="148"/>
      <c r="T103" s="54"/>
      <c r="AT103" s="18" t="s">
        <v>136</v>
      </c>
      <c r="AU103" s="18" t="s">
        <v>80</v>
      </c>
    </row>
    <row r="104" spans="2:65" s="12" customFormat="1">
      <c r="B104" s="149"/>
      <c r="D104" s="150" t="s">
        <v>138</v>
      </c>
      <c r="E104" s="151" t="s">
        <v>19</v>
      </c>
      <c r="F104" s="152" t="s">
        <v>195</v>
      </c>
      <c r="H104" s="151" t="s">
        <v>19</v>
      </c>
      <c r="I104" s="153"/>
      <c r="L104" s="149"/>
      <c r="M104" s="154"/>
      <c r="T104" s="155"/>
      <c r="AT104" s="151" t="s">
        <v>138</v>
      </c>
      <c r="AU104" s="151" t="s">
        <v>80</v>
      </c>
      <c r="AV104" s="12" t="s">
        <v>78</v>
      </c>
      <c r="AW104" s="12" t="s">
        <v>33</v>
      </c>
      <c r="AX104" s="12" t="s">
        <v>71</v>
      </c>
      <c r="AY104" s="151" t="s">
        <v>127</v>
      </c>
    </row>
    <row r="105" spans="2:65" s="12" customFormat="1">
      <c r="B105" s="149"/>
      <c r="D105" s="150" t="s">
        <v>138</v>
      </c>
      <c r="E105" s="151" t="s">
        <v>19</v>
      </c>
      <c r="F105" s="152" t="s">
        <v>801</v>
      </c>
      <c r="H105" s="151" t="s">
        <v>19</v>
      </c>
      <c r="I105" s="153"/>
      <c r="L105" s="149"/>
      <c r="M105" s="154"/>
      <c r="T105" s="155"/>
      <c r="AT105" s="151" t="s">
        <v>138</v>
      </c>
      <c r="AU105" s="151" t="s">
        <v>80</v>
      </c>
      <c r="AV105" s="12" t="s">
        <v>78</v>
      </c>
      <c r="AW105" s="12" t="s">
        <v>33</v>
      </c>
      <c r="AX105" s="12" t="s">
        <v>71</v>
      </c>
      <c r="AY105" s="151" t="s">
        <v>127</v>
      </c>
    </row>
    <row r="106" spans="2:65" s="13" customFormat="1">
      <c r="B106" s="156"/>
      <c r="D106" s="150" t="s">
        <v>138</v>
      </c>
      <c r="E106" s="157" t="s">
        <v>19</v>
      </c>
      <c r="F106" s="158" t="s">
        <v>802</v>
      </c>
      <c r="H106" s="159">
        <v>158</v>
      </c>
      <c r="I106" s="160"/>
      <c r="L106" s="156"/>
      <c r="M106" s="161"/>
      <c r="T106" s="162"/>
      <c r="AT106" s="157" t="s">
        <v>138</v>
      </c>
      <c r="AU106" s="157" t="s">
        <v>80</v>
      </c>
      <c r="AV106" s="13" t="s">
        <v>80</v>
      </c>
      <c r="AW106" s="13" t="s">
        <v>33</v>
      </c>
      <c r="AX106" s="13" t="s">
        <v>78</v>
      </c>
      <c r="AY106" s="157" t="s">
        <v>127</v>
      </c>
    </row>
    <row r="107" spans="2:65" s="1" customFormat="1" ht="24.2" customHeight="1">
      <c r="B107" s="33"/>
      <c r="C107" s="132" t="s">
        <v>80</v>
      </c>
      <c r="D107" s="132" t="s">
        <v>129</v>
      </c>
      <c r="E107" s="133" t="s">
        <v>803</v>
      </c>
      <c r="F107" s="134" t="s">
        <v>804</v>
      </c>
      <c r="G107" s="135" t="s">
        <v>202</v>
      </c>
      <c r="H107" s="136">
        <v>0.5</v>
      </c>
      <c r="I107" s="137"/>
      <c r="J107" s="138">
        <f>ROUND(I107*H107,2)</f>
        <v>0</v>
      </c>
      <c r="K107" s="134" t="s">
        <v>133</v>
      </c>
      <c r="L107" s="33"/>
      <c r="M107" s="139" t="s">
        <v>19</v>
      </c>
      <c r="N107" s="140" t="s">
        <v>42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134</v>
      </c>
      <c r="AT107" s="143" t="s">
        <v>129</v>
      </c>
      <c r="AU107" s="143" t="s">
        <v>80</v>
      </c>
      <c r="AY107" s="18" t="s">
        <v>127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78</v>
      </c>
      <c r="BK107" s="144">
        <f>ROUND(I107*H107,2)</f>
        <v>0</v>
      </c>
      <c r="BL107" s="18" t="s">
        <v>134</v>
      </c>
      <c r="BM107" s="143" t="s">
        <v>805</v>
      </c>
    </row>
    <row r="108" spans="2:65" s="1" customFormat="1">
      <c r="B108" s="33"/>
      <c r="D108" s="145" t="s">
        <v>136</v>
      </c>
      <c r="F108" s="146" t="s">
        <v>806</v>
      </c>
      <c r="I108" s="147"/>
      <c r="L108" s="33"/>
      <c r="M108" s="148"/>
      <c r="T108" s="54"/>
      <c r="AT108" s="18" t="s">
        <v>136</v>
      </c>
      <c r="AU108" s="18" t="s">
        <v>80</v>
      </c>
    </row>
    <row r="109" spans="2:65" s="12" customFormat="1">
      <c r="B109" s="149"/>
      <c r="D109" s="150" t="s">
        <v>138</v>
      </c>
      <c r="E109" s="151" t="s">
        <v>19</v>
      </c>
      <c r="F109" s="152" t="s">
        <v>195</v>
      </c>
      <c r="H109" s="151" t="s">
        <v>19</v>
      </c>
      <c r="I109" s="153"/>
      <c r="L109" s="149"/>
      <c r="M109" s="154"/>
      <c r="T109" s="155"/>
      <c r="AT109" s="151" t="s">
        <v>138</v>
      </c>
      <c r="AU109" s="151" t="s">
        <v>80</v>
      </c>
      <c r="AV109" s="12" t="s">
        <v>78</v>
      </c>
      <c r="AW109" s="12" t="s">
        <v>33</v>
      </c>
      <c r="AX109" s="12" t="s">
        <v>71</v>
      </c>
      <c r="AY109" s="151" t="s">
        <v>127</v>
      </c>
    </row>
    <row r="110" spans="2:65" s="12" customFormat="1">
      <c r="B110" s="149"/>
      <c r="D110" s="150" t="s">
        <v>138</v>
      </c>
      <c r="E110" s="151" t="s">
        <v>19</v>
      </c>
      <c r="F110" s="152" t="s">
        <v>807</v>
      </c>
      <c r="H110" s="151" t="s">
        <v>19</v>
      </c>
      <c r="I110" s="153"/>
      <c r="L110" s="149"/>
      <c r="M110" s="154"/>
      <c r="T110" s="155"/>
      <c r="AT110" s="151" t="s">
        <v>138</v>
      </c>
      <c r="AU110" s="151" t="s">
        <v>80</v>
      </c>
      <c r="AV110" s="12" t="s">
        <v>78</v>
      </c>
      <c r="AW110" s="12" t="s">
        <v>33</v>
      </c>
      <c r="AX110" s="12" t="s">
        <v>71</v>
      </c>
      <c r="AY110" s="151" t="s">
        <v>127</v>
      </c>
    </row>
    <row r="111" spans="2:65" s="13" customFormat="1">
      <c r="B111" s="156"/>
      <c r="D111" s="150" t="s">
        <v>138</v>
      </c>
      <c r="E111" s="157" t="s">
        <v>19</v>
      </c>
      <c r="F111" s="158" t="s">
        <v>808</v>
      </c>
      <c r="H111" s="159">
        <v>0.5</v>
      </c>
      <c r="I111" s="160"/>
      <c r="L111" s="156"/>
      <c r="M111" s="161"/>
      <c r="T111" s="162"/>
      <c r="AT111" s="157" t="s">
        <v>138</v>
      </c>
      <c r="AU111" s="157" t="s">
        <v>80</v>
      </c>
      <c r="AV111" s="13" t="s">
        <v>80</v>
      </c>
      <c r="AW111" s="13" t="s">
        <v>33</v>
      </c>
      <c r="AX111" s="13" t="s">
        <v>78</v>
      </c>
      <c r="AY111" s="157" t="s">
        <v>127</v>
      </c>
    </row>
    <row r="112" spans="2:65" s="1" customFormat="1" ht="37.9" customHeight="1">
      <c r="B112" s="33"/>
      <c r="C112" s="132" t="s">
        <v>149</v>
      </c>
      <c r="D112" s="132" t="s">
        <v>129</v>
      </c>
      <c r="E112" s="133" t="s">
        <v>809</v>
      </c>
      <c r="F112" s="134" t="s">
        <v>810</v>
      </c>
      <c r="G112" s="135" t="s">
        <v>202</v>
      </c>
      <c r="H112" s="136">
        <v>15.8</v>
      </c>
      <c r="I112" s="137"/>
      <c r="J112" s="138">
        <f>ROUND(I112*H112,2)</f>
        <v>0</v>
      </c>
      <c r="K112" s="134" t="s">
        <v>133</v>
      </c>
      <c r="L112" s="33"/>
      <c r="M112" s="139" t="s">
        <v>19</v>
      </c>
      <c r="N112" s="140" t="s">
        <v>42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134</v>
      </c>
      <c r="AT112" s="143" t="s">
        <v>129</v>
      </c>
      <c r="AU112" s="143" t="s">
        <v>80</v>
      </c>
      <c r="AY112" s="18" t="s">
        <v>127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78</v>
      </c>
      <c r="BK112" s="144">
        <f>ROUND(I112*H112,2)</f>
        <v>0</v>
      </c>
      <c r="BL112" s="18" t="s">
        <v>134</v>
      </c>
      <c r="BM112" s="143" t="s">
        <v>811</v>
      </c>
    </row>
    <row r="113" spans="2:65" s="1" customFormat="1">
      <c r="B113" s="33"/>
      <c r="D113" s="145" t="s">
        <v>136</v>
      </c>
      <c r="F113" s="146" t="s">
        <v>812</v>
      </c>
      <c r="I113" s="147"/>
      <c r="L113" s="33"/>
      <c r="M113" s="148"/>
      <c r="T113" s="54"/>
      <c r="AT113" s="18" t="s">
        <v>136</v>
      </c>
      <c r="AU113" s="18" t="s">
        <v>80</v>
      </c>
    </row>
    <row r="114" spans="2:65" s="12" customFormat="1">
      <c r="B114" s="149"/>
      <c r="D114" s="150" t="s">
        <v>138</v>
      </c>
      <c r="E114" s="151" t="s">
        <v>19</v>
      </c>
      <c r="F114" s="152" t="s">
        <v>195</v>
      </c>
      <c r="H114" s="151" t="s">
        <v>19</v>
      </c>
      <c r="I114" s="153"/>
      <c r="L114" s="149"/>
      <c r="M114" s="154"/>
      <c r="T114" s="155"/>
      <c r="AT114" s="151" t="s">
        <v>138</v>
      </c>
      <c r="AU114" s="151" t="s">
        <v>80</v>
      </c>
      <c r="AV114" s="12" t="s">
        <v>78</v>
      </c>
      <c r="AW114" s="12" t="s">
        <v>33</v>
      </c>
      <c r="AX114" s="12" t="s">
        <v>71</v>
      </c>
      <c r="AY114" s="151" t="s">
        <v>127</v>
      </c>
    </row>
    <row r="115" spans="2:65" s="12" customFormat="1">
      <c r="B115" s="149"/>
      <c r="D115" s="150" t="s">
        <v>138</v>
      </c>
      <c r="E115" s="151" t="s">
        <v>19</v>
      </c>
      <c r="F115" s="152" t="s">
        <v>801</v>
      </c>
      <c r="H115" s="151" t="s">
        <v>19</v>
      </c>
      <c r="I115" s="153"/>
      <c r="L115" s="149"/>
      <c r="M115" s="154"/>
      <c r="T115" s="155"/>
      <c r="AT115" s="151" t="s">
        <v>138</v>
      </c>
      <c r="AU115" s="151" t="s">
        <v>80</v>
      </c>
      <c r="AV115" s="12" t="s">
        <v>78</v>
      </c>
      <c r="AW115" s="12" t="s">
        <v>33</v>
      </c>
      <c r="AX115" s="12" t="s">
        <v>71</v>
      </c>
      <c r="AY115" s="151" t="s">
        <v>127</v>
      </c>
    </row>
    <row r="116" spans="2:65" s="12" customFormat="1">
      <c r="B116" s="149"/>
      <c r="D116" s="150" t="s">
        <v>138</v>
      </c>
      <c r="E116" s="151" t="s">
        <v>19</v>
      </c>
      <c r="F116" s="152" t="s">
        <v>813</v>
      </c>
      <c r="H116" s="151" t="s">
        <v>19</v>
      </c>
      <c r="I116" s="153"/>
      <c r="L116" s="149"/>
      <c r="M116" s="154"/>
      <c r="T116" s="155"/>
      <c r="AT116" s="151" t="s">
        <v>138</v>
      </c>
      <c r="AU116" s="151" t="s">
        <v>80</v>
      </c>
      <c r="AV116" s="12" t="s">
        <v>78</v>
      </c>
      <c r="AW116" s="12" t="s">
        <v>33</v>
      </c>
      <c r="AX116" s="12" t="s">
        <v>71</v>
      </c>
      <c r="AY116" s="151" t="s">
        <v>127</v>
      </c>
    </row>
    <row r="117" spans="2:65" s="13" customFormat="1">
      <c r="B117" s="156"/>
      <c r="D117" s="150" t="s">
        <v>138</v>
      </c>
      <c r="E117" s="157" t="s">
        <v>19</v>
      </c>
      <c r="F117" s="158" t="s">
        <v>814</v>
      </c>
      <c r="H117" s="159">
        <v>15.8</v>
      </c>
      <c r="I117" s="160"/>
      <c r="L117" s="156"/>
      <c r="M117" s="161"/>
      <c r="T117" s="162"/>
      <c r="AT117" s="157" t="s">
        <v>138</v>
      </c>
      <c r="AU117" s="157" t="s">
        <v>80</v>
      </c>
      <c r="AV117" s="13" t="s">
        <v>80</v>
      </c>
      <c r="AW117" s="13" t="s">
        <v>33</v>
      </c>
      <c r="AX117" s="13" t="s">
        <v>78</v>
      </c>
      <c r="AY117" s="157" t="s">
        <v>127</v>
      </c>
    </row>
    <row r="118" spans="2:65" s="1" customFormat="1" ht="62.65" customHeight="1">
      <c r="B118" s="33"/>
      <c r="C118" s="132" t="s">
        <v>134</v>
      </c>
      <c r="D118" s="132" t="s">
        <v>129</v>
      </c>
      <c r="E118" s="133" t="s">
        <v>208</v>
      </c>
      <c r="F118" s="134" t="s">
        <v>209</v>
      </c>
      <c r="G118" s="135" t="s">
        <v>202</v>
      </c>
      <c r="H118" s="136">
        <v>147</v>
      </c>
      <c r="I118" s="137"/>
      <c r="J118" s="138">
        <f>ROUND(I118*H118,2)</f>
        <v>0</v>
      </c>
      <c r="K118" s="134" t="s">
        <v>133</v>
      </c>
      <c r="L118" s="33"/>
      <c r="M118" s="139" t="s">
        <v>19</v>
      </c>
      <c r="N118" s="140" t="s">
        <v>42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134</v>
      </c>
      <c r="AT118" s="143" t="s">
        <v>129</v>
      </c>
      <c r="AU118" s="143" t="s">
        <v>80</v>
      </c>
      <c r="AY118" s="18" t="s">
        <v>127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78</v>
      </c>
      <c r="BK118" s="144">
        <f>ROUND(I118*H118,2)</f>
        <v>0</v>
      </c>
      <c r="BL118" s="18" t="s">
        <v>134</v>
      </c>
      <c r="BM118" s="143" t="s">
        <v>815</v>
      </c>
    </row>
    <row r="119" spans="2:65" s="1" customFormat="1">
      <c r="B119" s="33"/>
      <c r="D119" s="145" t="s">
        <v>136</v>
      </c>
      <c r="F119" s="146" t="s">
        <v>211</v>
      </c>
      <c r="I119" s="147"/>
      <c r="L119" s="33"/>
      <c r="M119" s="148"/>
      <c r="T119" s="54"/>
      <c r="AT119" s="18" t="s">
        <v>136</v>
      </c>
      <c r="AU119" s="18" t="s">
        <v>80</v>
      </c>
    </row>
    <row r="120" spans="2:65" s="12" customFormat="1">
      <c r="B120" s="149"/>
      <c r="D120" s="150" t="s">
        <v>138</v>
      </c>
      <c r="E120" s="151" t="s">
        <v>19</v>
      </c>
      <c r="F120" s="152" t="s">
        <v>816</v>
      </c>
      <c r="H120" s="151" t="s">
        <v>19</v>
      </c>
      <c r="I120" s="153"/>
      <c r="L120" s="149"/>
      <c r="M120" s="154"/>
      <c r="T120" s="155"/>
      <c r="AT120" s="151" t="s">
        <v>138</v>
      </c>
      <c r="AU120" s="151" t="s">
        <v>80</v>
      </c>
      <c r="AV120" s="12" t="s">
        <v>78</v>
      </c>
      <c r="AW120" s="12" t="s">
        <v>33</v>
      </c>
      <c r="AX120" s="12" t="s">
        <v>71</v>
      </c>
      <c r="AY120" s="151" t="s">
        <v>127</v>
      </c>
    </row>
    <row r="121" spans="2:65" s="12" customFormat="1">
      <c r="B121" s="149"/>
      <c r="D121" s="150" t="s">
        <v>138</v>
      </c>
      <c r="E121" s="151" t="s">
        <v>19</v>
      </c>
      <c r="F121" s="152" t="s">
        <v>213</v>
      </c>
      <c r="H121" s="151" t="s">
        <v>19</v>
      </c>
      <c r="I121" s="153"/>
      <c r="L121" s="149"/>
      <c r="M121" s="154"/>
      <c r="T121" s="155"/>
      <c r="AT121" s="151" t="s">
        <v>138</v>
      </c>
      <c r="AU121" s="151" t="s">
        <v>80</v>
      </c>
      <c r="AV121" s="12" t="s">
        <v>78</v>
      </c>
      <c r="AW121" s="12" t="s">
        <v>33</v>
      </c>
      <c r="AX121" s="12" t="s">
        <v>71</v>
      </c>
      <c r="AY121" s="151" t="s">
        <v>127</v>
      </c>
    </row>
    <row r="122" spans="2:65" s="12" customFormat="1">
      <c r="B122" s="149"/>
      <c r="D122" s="150" t="s">
        <v>138</v>
      </c>
      <c r="E122" s="151" t="s">
        <v>19</v>
      </c>
      <c r="F122" s="152" t="s">
        <v>817</v>
      </c>
      <c r="H122" s="151" t="s">
        <v>19</v>
      </c>
      <c r="I122" s="153"/>
      <c r="L122" s="149"/>
      <c r="M122" s="154"/>
      <c r="T122" s="155"/>
      <c r="AT122" s="151" t="s">
        <v>138</v>
      </c>
      <c r="AU122" s="151" t="s">
        <v>80</v>
      </c>
      <c r="AV122" s="12" t="s">
        <v>78</v>
      </c>
      <c r="AW122" s="12" t="s">
        <v>33</v>
      </c>
      <c r="AX122" s="12" t="s">
        <v>71</v>
      </c>
      <c r="AY122" s="151" t="s">
        <v>127</v>
      </c>
    </row>
    <row r="123" spans="2:65" s="13" customFormat="1">
      <c r="B123" s="156"/>
      <c r="D123" s="150" t="s">
        <v>138</v>
      </c>
      <c r="E123" s="157" t="s">
        <v>19</v>
      </c>
      <c r="F123" s="158" t="s">
        <v>818</v>
      </c>
      <c r="H123" s="159">
        <v>119</v>
      </c>
      <c r="I123" s="160"/>
      <c r="L123" s="156"/>
      <c r="M123" s="161"/>
      <c r="T123" s="162"/>
      <c r="AT123" s="157" t="s">
        <v>138</v>
      </c>
      <c r="AU123" s="157" t="s">
        <v>80</v>
      </c>
      <c r="AV123" s="13" t="s">
        <v>80</v>
      </c>
      <c r="AW123" s="13" t="s">
        <v>33</v>
      </c>
      <c r="AX123" s="13" t="s">
        <v>71</v>
      </c>
      <c r="AY123" s="157" t="s">
        <v>127</v>
      </c>
    </row>
    <row r="124" spans="2:65" s="12" customFormat="1">
      <c r="B124" s="149"/>
      <c r="D124" s="150" t="s">
        <v>138</v>
      </c>
      <c r="E124" s="151" t="s">
        <v>19</v>
      </c>
      <c r="F124" s="152" t="s">
        <v>819</v>
      </c>
      <c r="H124" s="151" t="s">
        <v>19</v>
      </c>
      <c r="I124" s="153"/>
      <c r="L124" s="149"/>
      <c r="M124" s="154"/>
      <c r="T124" s="155"/>
      <c r="AT124" s="151" t="s">
        <v>138</v>
      </c>
      <c r="AU124" s="151" t="s">
        <v>80</v>
      </c>
      <c r="AV124" s="12" t="s">
        <v>78</v>
      </c>
      <c r="AW124" s="12" t="s">
        <v>33</v>
      </c>
      <c r="AX124" s="12" t="s">
        <v>71</v>
      </c>
      <c r="AY124" s="151" t="s">
        <v>127</v>
      </c>
    </row>
    <row r="125" spans="2:65" s="13" customFormat="1">
      <c r="B125" s="156"/>
      <c r="D125" s="150" t="s">
        <v>138</v>
      </c>
      <c r="E125" s="157" t="s">
        <v>19</v>
      </c>
      <c r="F125" s="158" t="s">
        <v>820</v>
      </c>
      <c r="H125" s="159">
        <v>28</v>
      </c>
      <c r="I125" s="160"/>
      <c r="L125" s="156"/>
      <c r="M125" s="161"/>
      <c r="T125" s="162"/>
      <c r="AT125" s="157" t="s">
        <v>138</v>
      </c>
      <c r="AU125" s="157" t="s">
        <v>80</v>
      </c>
      <c r="AV125" s="13" t="s">
        <v>80</v>
      </c>
      <c r="AW125" s="13" t="s">
        <v>33</v>
      </c>
      <c r="AX125" s="13" t="s">
        <v>71</v>
      </c>
      <c r="AY125" s="157" t="s">
        <v>127</v>
      </c>
    </row>
    <row r="126" spans="2:65" s="14" customFormat="1">
      <c r="B126" s="163"/>
      <c r="D126" s="150" t="s">
        <v>138</v>
      </c>
      <c r="E126" s="164" t="s">
        <v>19</v>
      </c>
      <c r="F126" s="165" t="s">
        <v>222</v>
      </c>
      <c r="H126" s="166">
        <v>147</v>
      </c>
      <c r="I126" s="167"/>
      <c r="L126" s="163"/>
      <c r="M126" s="168"/>
      <c r="T126" s="169"/>
      <c r="AT126" s="164" t="s">
        <v>138</v>
      </c>
      <c r="AU126" s="164" t="s">
        <v>80</v>
      </c>
      <c r="AV126" s="14" t="s">
        <v>134</v>
      </c>
      <c r="AW126" s="14" t="s">
        <v>33</v>
      </c>
      <c r="AX126" s="14" t="s">
        <v>78</v>
      </c>
      <c r="AY126" s="164" t="s">
        <v>127</v>
      </c>
    </row>
    <row r="127" spans="2:65" s="1" customFormat="1" ht="62.65" customHeight="1">
      <c r="B127" s="33"/>
      <c r="C127" s="132" t="s">
        <v>162</v>
      </c>
      <c r="D127" s="132" t="s">
        <v>129</v>
      </c>
      <c r="E127" s="133" t="s">
        <v>215</v>
      </c>
      <c r="F127" s="134" t="s">
        <v>216</v>
      </c>
      <c r="G127" s="135" t="s">
        <v>202</v>
      </c>
      <c r="H127" s="136">
        <v>158.5</v>
      </c>
      <c r="I127" s="137"/>
      <c r="J127" s="138">
        <f>ROUND(I127*H127,2)</f>
        <v>0</v>
      </c>
      <c r="K127" s="134" t="s">
        <v>133</v>
      </c>
      <c r="L127" s="33"/>
      <c r="M127" s="139" t="s">
        <v>19</v>
      </c>
      <c r="N127" s="140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134</v>
      </c>
      <c r="AT127" s="143" t="s">
        <v>129</v>
      </c>
      <c r="AU127" s="143" t="s">
        <v>80</v>
      </c>
      <c r="AY127" s="18" t="s">
        <v>127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78</v>
      </c>
      <c r="BK127" s="144">
        <f>ROUND(I127*H127,2)</f>
        <v>0</v>
      </c>
      <c r="BL127" s="18" t="s">
        <v>134</v>
      </c>
      <c r="BM127" s="143" t="s">
        <v>821</v>
      </c>
    </row>
    <row r="128" spans="2:65" s="1" customFormat="1">
      <c r="B128" s="33"/>
      <c r="D128" s="145" t="s">
        <v>136</v>
      </c>
      <c r="F128" s="146" t="s">
        <v>218</v>
      </c>
      <c r="I128" s="147"/>
      <c r="L128" s="33"/>
      <c r="M128" s="148"/>
      <c r="T128" s="54"/>
      <c r="AT128" s="18" t="s">
        <v>136</v>
      </c>
      <c r="AU128" s="18" t="s">
        <v>80</v>
      </c>
    </row>
    <row r="129" spans="2:65" s="12" customFormat="1">
      <c r="B129" s="149"/>
      <c r="D129" s="150" t="s">
        <v>138</v>
      </c>
      <c r="E129" s="151" t="s">
        <v>19</v>
      </c>
      <c r="F129" s="152" t="s">
        <v>195</v>
      </c>
      <c r="H129" s="151" t="s">
        <v>19</v>
      </c>
      <c r="I129" s="153"/>
      <c r="L129" s="149"/>
      <c r="M129" s="154"/>
      <c r="T129" s="155"/>
      <c r="AT129" s="151" t="s">
        <v>138</v>
      </c>
      <c r="AU129" s="151" t="s">
        <v>80</v>
      </c>
      <c r="AV129" s="12" t="s">
        <v>78</v>
      </c>
      <c r="AW129" s="12" t="s">
        <v>33</v>
      </c>
      <c r="AX129" s="12" t="s">
        <v>71</v>
      </c>
      <c r="AY129" s="151" t="s">
        <v>127</v>
      </c>
    </row>
    <row r="130" spans="2:65" s="12" customFormat="1">
      <c r="B130" s="149"/>
      <c r="D130" s="150" t="s">
        <v>138</v>
      </c>
      <c r="E130" s="151" t="s">
        <v>19</v>
      </c>
      <c r="F130" s="152" t="s">
        <v>219</v>
      </c>
      <c r="H130" s="151" t="s">
        <v>19</v>
      </c>
      <c r="I130" s="153"/>
      <c r="L130" s="149"/>
      <c r="M130" s="154"/>
      <c r="T130" s="155"/>
      <c r="AT130" s="151" t="s">
        <v>138</v>
      </c>
      <c r="AU130" s="151" t="s">
        <v>80</v>
      </c>
      <c r="AV130" s="12" t="s">
        <v>78</v>
      </c>
      <c r="AW130" s="12" t="s">
        <v>33</v>
      </c>
      <c r="AX130" s="12" t="s">
        <v>71</v>
      </c>
      <c r="AY130" s="151" t="s">
        <v>127</v>
      </c>
    </row>
    <row r="131" spans="2:65" s="13" customFormat="1">
      <c r="B131" s="156"/>
      <c r="D131" s="150" t="s">
        <v>138</v>
      </c>
      <c r="E131" s="157" t="s">
        <v>19</v>
      </c>
      <c r="F131" s="158" t="s">
        <v>822</v>
      </c>
      <c r="H131" s="159">
        <v>158.5</v>
      </c>
      <c r="I131" s="160"/>
      <c r="L131" s="156"/>
      <c r="M131" s="161"/>
      <c r="T131" s="162"/>
      <c r="AT131" s="157" t="s">
        <v>138</v>
      </c>
      <c r="AU131" s="157" t="s">
        <v>80</v>
      </c>
      <c r="AV131" s="13" t="s">
        <v>80</v>
      </c>
      <c r="AW131" s="13" t="s">
        <v>33</v>
      </c>
      <c r="AX131" s="13" t="s">
        <v>78</v>
      </c>
      <c r="AY131" s="157" t="s">
        <v>127</v>
      </c>
    </row>
    <row r="132" spans="2:65" s="1" customFormat="1" ht="66.75" customHeight="1">
      <c r="B132" s="33"/>
      <c r="C132" s="132" t="s">
        <v>168</v>
      </c>
      <c r="D132" s="132" t="s">
        <v>129</v>
      </c>
      <c r="E132" s="133" t="s">
        <v>224</v>
      </c>
      <c r="F132" s="134" t="s">
        <v>225</v>
      </c>
      <c r="G132" s="135" t="s">
        <v>202</v>
      </c>
      <c r="H132" s="136">
        <v>1585</v>
      </c>
      <c r="I132" s="137"/>
      <c r="J132" s="138">
        <f>ROUND(I132*H132,2)</f>
        <v>0</v>
      </c>
      <c r="K132" s="134" t="s">
        <v>133</v>
      </c>
      <c r="L132" s="33"/>
      <c r="M132" s="139" t="s">
        <v>19</v>
      </c>
      <c r="N132" s="140" t="s">
        <v>42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134</v>
      </c>
      <c r="AT132" s="143" t="s">
        <v>129</v>
      </c>
      <c r="AU132" s="143" t="s">
        <v>80</v>
      </c>
      <c r="AY132" s="18" t="s">
        <v>127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78</v>
      </c>
      <c r="BK132" s="144">
        <f>ROUND(I132*H132,2)</f>
        <v>0</v>
      </c>
      <c r="BL132" s="18" t="s">
        <v>134</v>
      </c>
      <c r="BM132" s="143" t="s">
        <v>823</v>
      </c>
    </row>
    <row r="133" spans="2:65" s="1" customFormat="1">
      <c r="B133" s="33"/>
      <c r="D133" s="145" t="s">
        <v>136</v>
      </c>
      <c r="F133" s="146" t="s">
        <v>227</v>
      </c>
      <c r="I133" s="147"/>
      <c r="L133" s="33"/>
      <c r="M133" s="148"/>
      <c r="T133" s="54"/>
      <c r="AT133" s="18" t="s">
        <v>136</v>
      </c>
      <c r="AU133" s="18" t="s">
        <v>80</v>
      </c>
    </row>
    <row r="134" spans="2:65" s="12" customFormat="1" ht="33.75">
      <c r="B134" s="149"/>
      <c r="D134" s="150" t="s">
        <v>138</v>
      </c>
      <c r="E134" s="151" t="s">
        <v>19</v>
      </c>
      <c r="F134" s="152" t="s">
        <v>824</v>
      </c>
      <c r="H134" s="151" t="s">
        <v>19</v>
      </c>
      <c r="I134" s="153"/>
      <c r="L134" s="149"/>
      <c r="M134" s="154"/>
      <c r="T134" s="155"/>
      <c r="AT134" s="151" t="s">
        <v>138</v>
      </c>
      <c r="AU134" s="151" t="s">
        <v>80</v>
      </c>
      <c r="AV134" s="12" t="s">
        <v>78</v>
      </c>
      <c r="AW134" s="12" t="s">
        <v>33</v>
      </c>
      <c r="AX134" s="12" t="s">
        <v>71</v>
      </c>
      <c r="AY134" s="151" t="s">
        <v>127</v>
      </c>
    </row>
    <row r="135" spans="2:65" s="12" customFormat="1">
      <c r="B135" s="149"/>
      <c r="D135" s="150" t="s">
        <v>138</v>
      </c>
      <c r="E135" s="151" t="s">
        <v>19</v>
      </c>
      <c r="F135" s="152" t="s">
        <v>195</v>
      </c>
      <c r="H135" s="151" t="s">
        <v>19</v>
      </c>
      <c r="I135" s="153"/>
      <c r="L135" s="149"/>
      <c r="M135" s="154"/>
      <c r="T135" s="155"/>
      <c r="AT135" s="151" t="s">
        <v>138</v>
      </c>
      <c r="AU135" s="151" t="s">
        <v>80</v>
      </c>
      <c r="AV135" s="12" t="s">
        <v>78</v>
      </c>
      <c r="AW135" s="12" t="s">
        <v>33</v>
      </c>
      <c r="AX135" s="12" t="s">
        <v>71</v>
      </c>
      <c r="AY135" s="151" t="s">
        <v>127</v>
      </c>
    </row>
    <row r="136" spans="2:65" s="12" customFormat="1">
      <c r="B136" s="149"/>
      <c r="D136" s="150" t="s">
        <v>138</v>
      </c>
      <c r="E136" s="151" t="s">
        <v>19</v>
      </c>
      <c r="F136" s="152" t="s">
        <v>219</v>
      </c>
      <c r="H136" s="151" t="s">
        <v>19</v>
      </c>
      <c r="I136" s="153"/>
      <c r="L136" s="149"/>
      <c r="M136" s="154"/>
      <c r="T136" s="155"/>
      <c r="AT136" s="151" t="s">
        <v>138</v>
      </c>
      <c r="AU136" s="151" t="s">
        <v>80</v>
      </c>
      <c r="AV136" s="12" t="s">
        <v>78</v>
      </c>
      <c r="AW136" s="12" t="s">
        <v>33</v>
      </c>
      <c r="AX136" s="12" t="s">
        <v>71</v>
      </c>
      <c r="AY136" s="151" t="s">
        <v>127</v>
      </c>
    </row>
    <row r="137" spans="2:65" s="13" customFormat="1">
      <c r="B137" s="156"/>
      <c r="D137" s="150" t="s">
        <v>138</v>
      </c>
      <c r="E137" s="157" t="s">
        <v>19</v>
      </c>
      <c r="F137" s="158" t="s">
        <v>825</v>
      </c>
      <c r="H137" s="159">
        <v>1585</v>
      </c>
      <c r="I137" s="160"/>
      <c r="L137" s="156"/>
      <c r="M137" s="161"/>
      <c r="T137" s="162"/>
      <c r="AT137" s="157" t="s">
        <v>138</v>
      </c>
      <c r="AU137" s="157" t="s">
        <v>80</v>
      </c>
      <c r="AV137" s="13" t="s">
        <v>80</v>
      </c>
      <c r="AW137" s="13" t="s">
        <v>33</v>
      </c>
      <c r="AX137" s="13" t="s">
        <v>78</v>
      </c>
      <c r="AY137" s="157" t="s">
        <v>127</v>
      </c>
    </row>
    <row r="138" spans="2:65" s="1" customFormat="1" ht="44.25" customHeight="1">
      <c r="B138" s="33"/>
      <c r="C138" s="132" t="s">
        <v>175</v>
      </c>
      <c r="D138" s="132" t="s">
        <v>129</v>
      </c>
      <c r="E138" s="133" t="s">
        <v>826</v>
      </c>
      <c r="F138" s="134" t="s">
        <v>827</v>
      </c>
      <c r="G138" s="135" t="s">
        <v>202</v>
      </c>
      <c r="H138" s="136">
        <v>147</v>
      </c>
      <c r="I138" s="137"/>
      <c r="J138" s="138">
        <f>ROUND(I138*H138,2)</f>
        <v>0</v>
      </c>
      <c r="K138" s="134" t="s">
        <v>133</v>
      </c>
      <c r="L138" s="33"/>
      <c r="M138" s="139" t="s">
        <v>19</v>
      </c>
      <c r="N138" s="140" t="s">
        <v>42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134</v>
      </c>
      <c r="AT138" s="143" t="s">
        <v>129</v>
      </c>
      <c r="AU138" s="143" t="s">
        <v>80</v>
      </c>
      <c r="AY138" s="18" t="s">
        <v>127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78</v>
      </c>
      <c r="BK138" s="144">
        <f>ROUND(I138*H138,2)</f>
        <v>0</v>
      </c>
      <c r="BL138" s="18" t="s">
        <v>134</v>
      </c>
      <c r="BM138" s="143" t="s">
        <v>828</v>
      </c>
    </row>
    <row r="139" spans="2:65" s="1" customFormat="1">
      <c r="B139" s="33"/>
      <c r="D139" s="145" t="s">
        <v>136</v>
      </c>
      <c r="F139" s="146" t="s">
        <v>829</v>
      </c>
      <c r="I139" s="147"/>
      <c r="L139" s="33"/>
      <c r="M139" s="148"/>
      <c r="T139" s="54"/>
      <c r="AT139" s="18" t="s">
        <v>136</v>
      </c>
      <c r="AU139" s="18" t="s">
        <v>80</v>
      </c>
    </row>
    <row r="140" spans="2:65" s="12" customFormat="1">
      <c r="B140" s="149"/>
      <c r="D140" s="150" t="s">
        <v>138</v>
      </c>
      <c r="E140" s="151" t="s">
        <v>19</v>
      </c>
      <c r="F140" s="152" t="s">
        <v>816</v>
      </c>
      <c r="H140" s="151" t="s">
        <v>19</v>
      </c>
      <c r="I140" s="153"/>
      <c r="L140" s="149"/>
      <c r="M140" s="154"/>
      <c r="T140" s="155"/>
      <c r="AT140" s="151" t="s">
        <v>138</v>
      </c>
      <c r="AU140" s="151" t="s">
        <v>80</v>
      </c>
      <c r="AV140" s="12" t="s">
        <v>78</v>
      </c>
      <c r="AW140" s="12" t="s">
        <v>33</v>
      </c>
      <c r="AX140" s="12" t="s">
        <v>71</v>
      </c>
      <c r="AY140" s="151" t="s">
        <v>127</v>
      </c>
    </row>
    <row r="141" spans="2:65" s="12" customFormat="1">
      <c r="B141" s="149"/>
      <c r="D141" s="150" t="s">
        <v>138</v>
      </c>
      <c r="E141" s="151" t="s">
        <v>19</v>
      </c>
      <c r="F141" s="152" t="s">
        <v>213</v>
      </c>
      <c r="H141" s="151" t="s">
        <v>19</v>
      </c>
      <c r="I141" s="153"/>
      <c r="L141" s="149"/>
      <c r="M141" s="154"/>
      <c r="T141" s="155"/>
      <c r="AT141" s="151" t="s">
        <v>138</v>
      </c>
      <c r="AU141" s="151" t="s">
        <v>80</v>
      </c>
      <c r="AV141" s="12" t="s">
        <v>78</v>
      </c>
      <c r="AW141" s="12" t="s">
        <v>33</v>
      </c>
      <c r="AX141" s="12" t="s">
        <v>71</v>
      </c>
      <c r="AY141" s="151" t="s">
        <v>127</v>
      </c>
    </row>
    <row r="142" spans="2:65" s="12" customFormat="1">
      <c r="B142" s="149"/>
      <c r="D142" s="150" t="s">
        <v>138</v>
      </c>
      <c r="E142" s="151" t="s">
        <v>19</v>
      </c>
      <c r="F142" s="152" t="s">
        <v>817</v>
      </c>
      <c r="H142" s="151" t="s">
        <v>19</v>
      </c>
      <c r="I142" s="153"/>
      <c r="L142" s="149"/>
      <c r="M142" s="154"/>
      <c r="T142" s="155"/>
      <c r="AT142" s="151" t="s">
        <v>138</v>
      </c>
      <c r="AU142" s="151" t="s">
        <v>80</v>
      </c>
      <c r="AV142" s="12" t="s">
        <v>78</v>
      </c>
      <c r="AW142" s="12" t="s">
        <v>33</v>
      </c>
      <c r="AX142" s="12" t="s">
        <v>71</v>
      </c>
      <c r="AY142" s="151" t="s">
        <v>127</v>
      </c>
    </row>
    <row r="143" spans="2:65" s="13" customFormat="1">
      <c r="B143" s="156"/>
      <c r="D143" s="150" t="s">
        <v>138</v>
      </c>
      <c r="E143" s="157" t="s">
        <v>19</v>
      </c>
      <c r="F143" s="158" t="s">
        <v>818</v>
      </c>
      <c r="H143" s="159">
        <v>119</v>
      </c>
      <c r="I143" s="160"/>
      <c r="L143" s="156"/>
      <c r="M143" s="161"/>
      <c r="T143" s="162"/>
      <c r="AT143" s="157" t="s">
        <v>138</v>
      </c>
      <c r="AU143" s="157" t="s">
        <v>80</v>
      </c>
      <c r="AV143" s="13" t="s">
        <v>80</v>
      </c>
      <c r="AW143" s="13" t="s">
        <v>33</v>
      </c>
      <c r="AX143" s="13" t="s">
        <v>71</v>
      </c>
      <c r="AY143" s="157" t="s">
        <v>127</v>
      </c>
    </row>
    <row r="144" spans="2:65" s="12" customFormat="1">
      <c r="B144" s="149"/>
      <c r="D144" s="150" t="s">
        <v>138</v>
      </c>
      <c r="E144" s="151" t="s">
        <v>19</v>
      </c>
      <c r="F144" s="152" t="s">
        <v>819</v>
      </c>
      <c r="H144" s="151" t="s">
        <v>19</v>
      </c>
      <c r="I144" s="153"/>
      <c r="L144" s="149"/>
      <c r="M144" s="154"/>
      <c r="T144" s="155"/>
      <c r="AT144" s="151" t="s">
        <v>138</v>
      </c>
      <c r="AU144" s="151" t="s">
        <v>80</v>
      </c>
      <c r="AV144" s="12" t="s">
        <v>78</v>
      </c>
      <c r="AW144" s="12" t="s">
        <v>33</v>
      </c>
      <c r="AX144" s="12" t="s">
        <v>71</v>
      </c>
      <c r="AY144" s="151" t="s">
        <v>127</v>
      </c>
    </row>
    <row r="145" spans="2:65" s="13" customFormat="1">
      <c r="B145" s="156"/>
      <c r="D145" s="150" t="s">
        <v>138</v>
      </c>
      <c r="E145" s="157" t="s">
        <v>19</v>
      </c>
      <c r="F145" s="158" t="s">
        <v>820</v>
      </c>
      <c r="H145" s="159">
        <v>28</v>
      </c>
      <c r="I145" s="160"/>
      <c r="L145" s="156"/>
      <c r="M145" s="161"/>
      <c r="T145" s="162"/>
      <c r="AT145" s="157" t="s">
        <v>138</v>
      </c>
      <c r="AU145" s="157" t="s">
        <v>80</v>
      </c>
      <c r="AV145" s="13" t="s">
        <v>80</v>
      </c>
      <c r="AW145" s="13" t="s">
        <v>33</v>
      </c>
      <c r="AX145" s="13" t="s">
        <v>71</v>
      </c>
      <c r="AY145" s="157" t="s">
        <v>127</v>
      </c>
    </row>
    <row r="146" spans="2:65" s="14" customFormat="1">
      <c r="B146" s="163"/>
      <c r="D146" s="150" t="s">
        <v>138</v>
      </c>
      <c r="E146" s="164" t="s">
        <v>19</v>
      </c>
      <c r="F146" s="165" t="s">
        <v>222</v>
      </c>
      <c r="H146" s="166">
        <v>147</v>
      </c>
      <c r="I146" s="167"/>
      <c r="L146" s="163"/>
      <c r="M146" s="168"/>
      <c r="T146" s="169"/>
      <c r="AT146" s="164" t="s">
        <v>138</v>
      </c>
      <c r="AU146" s="164" t="s">
        <v>80</v>
      </c>
      <c r="AV146" s="14" t="s">
        <v>134</v>
      </c>
      <c r="AW146" s="14" t="s">
        <v>33</v>
      </c>
      <c r="AX146" s="14" t="s">
        <v>78</v>
      </c>
      <c r="AY146" s="164" t="s">
        <v>127</v>
      </c>
    </row>
    <row r="147" spans="2:65" s="1" customFormat="1" ht="44.25" customHeight="1">
      <c r="B147" s="33"/>
      <c r="C147" s="132" t="s">
        <v>183</v>
      </c>
      <c r="D147" s="132" t="s">
        <v>129</v>
      </c>
      <c r="E147" s="133" t="s">
        <v>251</v>
      </c>
      <c r="F147" s="134" t="s">
        <v>252</v>
      </c>
      <c r="G147" s="135" t="s">
        <v>253</v>
      </c>
      <c r="H147" s="136">
        <v>317</v>
      </c>
      <c r="I147" s="137"/>
      <c r="J147" s="138">
        <f>ROUND(I147*H147,2)</f>
        <v>0</v>
      </c>
      <c r="K147" s="134" t="s">
        <v>133</v>
      </c>
      <c r="L147" s="33"/>
      <c r="M147" s="139" t="s">
        <v>19</v>
      </c>
      <c r="N147" s="140" t="s">
        <v>42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134</v>
      </c>
      <c r="AT147" s="143" t="s">
        <v>129</v>
      </c>
      <c r="AU147" s="143" t="s">
        <v>80</v>
      </c>
      <c r="AY147" s="18" t="s">
        <v>127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78</v>
      </c>
      <c r="BK147" s="144">
        <f>ROUND(I147*H147,2)</f>
        <v>0</v>
      </c>
      <c r="BL147" s="18" t="s">
        <v>134</v>
      </c>
      <c r="BM147" s="143" t="s">
        <v>830</v>
      </c>
    </row>
    <row r="148" spans="2:65" s="1" customFormat="1">
      <c r="B148" s="33"/>
      <c r="D148" s="145" t="s">
        <v>136</v>
      </c>
      <c r="F148" s="146" t="s">
        <v>255</v>
      </c>
      <c r="I148" s="147"/>
      <c r="L148" s="33"/>
      <c r="M148" s="148"/>
      <c r="T148" s="54"/>
      <c r="AT148" s="18" t="s">
        <v>136</v>
      </c>
      <c r="AU148" s="18" t="s">
        <v>80</v>
      </c>
    </row>
    <row r="149" spans="2:65" s="13" customFormat="1">
      <c r="B149" s="156"/>
      <c r="D149" s="150" t="s">
        <v>138</v>
      </c>
      <c r="E149" s="157" t="s">
        <v>19</v>
      </c>
      <c r="F149" s="158" t="s">
        <v>831</v>
      </c>
      <c r="H149" s="159">
        <v>317</v>
      </c>
      <c r="I149" s="160"/>
      <c r="L149" s="156"/>
      <c r="M149" s="161"/>
      <c r="T149" s="162"/>
      <c r="AT149" s="157" t="s">
        <v>138</v>
      </c>
      <c r="AU149" s="157" t="s">
        <v>80</v>
      </c>
      <c r="AV149" s="13" t="s">
        <v>80</v>
      </c>
      <c r="AW149" s="13" t="s">
        <v>33</v>
      </c>
      <c r="AX149" s="13" t="s">
        <v>78</v>
      </c>
      <c r="AY149" s="157" t="s">
        <v>127</v>
      </c>
    </row>
    <row r="150" spans="2:65" s="1" customFormat="1" ht="37.9" customHeight="1">
      <c r="B150" s="33"/>
      <c r="C150" s="132" t="s">
        <v>190</v>
      </c>
      <c r="D150" s="132" t="s">
        <v>129</v>
      </c>
      <c r="E150" s="133" t="s">
        <v>258</v>
      </c>
      <c r="F150" s="134" t="s">
        <v>259</v>
      </c>
      <c r="G150" s="135" t="s">
        <v>202</v>
      </c>
      <c r="H150" s="136">
        <v>158.5</v>
      </c>
      <c r="I150" s="137"/>
      <c r="J150" s="138">
        <f>ROUND(I150*H150,2)</f>
        <v>0</v>
      </c>
      <c r="K150" s="134" t="s">
        <v>133</v>
      </c>
      <c r="L150" s="33"/>
      <c r="M150" s="139" t="s">
        <v>19</v>
      </c>
      <c r="N150" s="140" t="s">
        <v>42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134</v>
      </c>
      <c r="AT150" s="143" t="s">
        <v>129</v>
      </c>
      <c r="AU150" s="143" t="s">
        <v>80</v>
      </c>
      <c r="AY150" s="18" t="s">
        <v>127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78</v>
      </c>
      <c r="BK150" s="144">
        <f>ROUND(I150*H150,2)</f>
        <v>0</v>
      </c>
      <c r="BL150" s="18" t="s">
        <v>134</v>
      </c>
      <c r="BM150" s="143" t="s">
        <v>832</v>
      </c>
    </row>
    <row r="151" spans="2:65" s="1" customFormat="1">
      <c r="B151" s="33"/>
      <c r="D151" s="145" t="s">
        <v>136</v>
      </c>
      <c r="F151" s="146" t="s">
        <v>261</v>
      </c>
      <c r="I151" s="147"/>
      <c r="L151" s="33"/>
      <c r="M151" s="148"/>
      <c r="T151" s="54"/>
      <c r="AT151" s="18" t="s">
        <v>136</v>
      </c>
      <c r="AU151" s="18" t="s">
        <v>80</v>
      </c>
    </row>
    <row r="152" spans="2:65" s="1" customFormat="1" ht="44.25" customHeight="1">
      <c r="B152" s="33"/>
      <c r="C152" s="132" t="s">
        <v>199</v>
      </c>
      <c r="D152" s="132" t="s">
        <v>129</v>
      </c>
      <c r="E152" s="133" t="s">
        <v>833</v>
      </c>
      <c r="F152" s="134" t="s">
        <v>834</v>
      </c>
      <c r="G152" s="135" t="s">
        <v>202</v>
      </c>
      <c r="H152" s="136">
        <v>35</v>
      </c>
      <c r="I152" s="137"/>
      <c r="J152" s="138">
        <f>ROUND(I152*H152,2)</f>
        <v>0</v>
      </c>
      <c r="K152" s="134" t="s">
        <v>133</v>
      </c>
      <c r="L152" s="33"/>
      <c r="M152" s="139" t="s">
        <v>19</v>
      </c>
      <c r="N152" s="140" t="s">
        <v>42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134</v>
      </c>
      <c r="AT152" s="143" t="s">
        <v>129</v>
      </c>
      <c r="AU152" s="143" t="s">
        <v>80</v>
      </c>
      <c r="AY152" s="18" t="s">
        <v>127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78</v>
      </c>
      <c r="BK152" s="144">
        <f>ROUND(I152*H152,2)</f>
        <v>0</v>
      </c>
      <c r="BL152" s="18" t="s">
        <v>134</v>
      </c>
      <c r="BM152" s="143" t="s">
        <v>835</v>
      </c>
    </row>
    <row r="153" spans="2:65" s="1" customFormat="1">
      <c r="B153" s="33"/>
      <c r="D153" s="145" t="s">
        <v>136</v>
      </c>
      <c r="F153" s="146" t="s">
        <v>836</v>
      </c>
      <c r="I153" s="147"/>
      <c r="L153" s="33"/>
      <c r="M153" s="148"/>
      <c r="T153" s="54"/>
      <c r="AT153" s="18" t="s">
        <v>136</v>
      </c>
      <c r="AU153" s="18" t="s">
        <v>80</v>
      </c>
    </row>
    <row r="154" spans="2:65" s="12" customFormat="1" ht="22.5">
      <c r="B154" s="149"/>
      <c r="D154" s="150" t="s">
        <v>138</v>
      </c>
      <c r="E154" s="151" t="s">
        <v>19</v>
      </c>
      <c r="F154" s="152" t="s">
        <v>837</v>
      </c>
      <c r="H154" s="151" t="s">
        <v>19</v>
      </c>
      <c r="I154" s="153"/>
      <c r="L154" s="149"/>
      <c r="M154" s="154"/>
      <c r="T154" s="155"/>
      <c r="AT154" s="151" t="s">
        <v>138</v>
      </c>
      <c r="AU154" s="151" t="s">
        <v>80</v>
      </c>
      <c r="AV154" s="12" t="s">
        <v>78</v>
      </c>
      <c r="AW154" s="12" t="s">
        <v>33</v>
      </c>
      <c r="AX154" s="12" t="s">
        <v>71</v>
      </c>
      <c r="AY154" s="151" t="s">
        <v>127</v>
      </c>
    </row>
    <row r="155" spans="2:65" s="12" customFormat="1">
      <c r="B155" s="149"/>
      <c r="D155" s="150" t="s">
        <v>138</v>
      </c>
      <c r="E155" s="151" t="s">
        <v>19</v>
      </c>
      <c r="F155" s="152" t="s">
        <v>838</v>
      </c>
      <c r="H155" s="151" t="s">
        <v>19</v>
      </c>
      <c r="I155" s="153"/>
      <c r="L155" s="149"/>
      <c r="M155" s="154"/>
      <c r="T155" s="155"/>
      <c r="AT155" s="151" t="s">
        <v>138</v>
      </c>
      <c r="AU155" s="151" t="s">
        <v>80</v>
      </c>
      <c r="AV155" s="12" t="s">
        <v>78</v>
      </c>
      <c r="AW155" s="12" t="s">
        <v>33</v>
      </c>
      <c r="AX155" s="12" t="s">
        <v>71</v>
      </c>
      <c r="AY155" s="151" t="s">
        <v>127</v>
      </c>
    </row>
    <row r="156" spans="2:65" s="12" customFormat="1">
      <c r="B156" s="149"/>
      <c r="D156" s="150" t="s">
        <v>138</v>
      </c>
      <c r="E156" s="151" t="s">
        <v>19</v>
      </c>
      <c r="F156" s="152" t="s">
        <v>839</v>
      </c>
      <c r="H156" s="151" t="s">
        <v>19</v>
      </c>
      <c r="I156" s="153"/>
      <c r="L156" s="149"/>
      <c r="M156" s="154"/>
      <c r="T156" s="155"/>
      <c r="AT156" s="151" t="s">
        <v>138</v>
      </c>
      <c r="AU156" s="151" t="s">
        <v>80</v>
      </c>
      <c r="AV156" s="12" t="s">
        <v>78</v>
      </c>
      <c r="AW156" s="12" t="s">
        <v>33</v>
      </c>
      <c r="AX156" s="12" t="s">
        <v>71</v>
      </c>
      <c r="AY156" s="151" t="s">
        <v>127</v>
      </c>
    </row>
    <row r="157" spans="2:65" s="13" customFormat="1">
      <c r="B157" s="156"/>
      <c r="D157" s="150" t="s">
        <v>138</v>
      </c>
      <c r="E157" s="157" t="s">
        <v>19</v>
      </c>
      <c r="F157" s="158" t="s">
        <v>368</v>
      </c>
      <c r="H157" s="159">
        <v>35</v>
      </c>
      <c r="I157" s="160"/>
      <c r="L157" s="156"/>
      <c r="M157" s="161"/>
      <c r="T157" s="162"/>
      <c r="AT157" s="157" t="s">
        <v>138</v>
      </c>
      <c r="AU157" s="157" t="s">
        <v>80</v>
      </c>
      <c r="AV157" s="13" t="s">
        <v>80</v>
      </c>
      <c r="AW157" s="13" t="s">
        <v>33</v>
      </c>
      <c r="AX157" s="13" t="s">
        <v>78</v>
      </c>
      <c r="AY157" s="157" t="s">
        <v>127</v>
      </c>
    </row>
    <row r="158" spans="2:65" s="1" customFormat="1" ht="24.2" customHeight="1">
      <c r="B158" s="33"/>
      <c r="C158" s="177" t="s">
        <v>207</v>
      </c>
      <c r="D158" s="177" t="s">
        <v>273</v>
      </c>
      <c r="E158" s="178" t="s">
        <v>840</v>
      </c>
      <c r="F158" s="179" t="s">
        <v>841</v>
      </c>
      <c r="G158" s="180" t="s">
        <v>253</v>
      </c>
      <c r="H158" s="181">
        <v>70</v>
      </c>
      <c r="I158" s="182"/>
      <c r="J158" s="183">
        <f>ROUND(I158*H158,2)</f>
        <v>0</v>
      </c>
      <c r="K158" s="179" t="s">
        <v>19</v>
      </c>
      <c r="L158" s="184"/>
      <c r="M158" s="185" t="s">
        <v>19</v>
      </c>
      <c r="N158" s="186" t="s">
        <v>42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183</v>
      </c>
      <c r="AT158" s="143" t="s">
        <v>273</v>
      </c>
      <c r="AU158" s="143" t="s">
        <v>80</v>
      </c>
      <c r="AY158" s="18" t="s">
        <v>127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78</v>
      </c>
      <c r="BK158" s="144">
        <f>ROUND(I158*H158,2)</f>
        <v>0</v>
      </c>
      <c r="BL158" s="18" t="s">
        <v>134</v>
      </c>
      <c r="BM158" s="143" t="s">
        <v>842</v>
      </c>
    </row>
    <row r="159" spans="2:65" s="12" customFormat="1">
      <c r="B159" s="149"/>
      <c r="D159" s="150" t="s">
        <v>138</v>
      </c>
      <c r="E159" s="151" t="s">
        <v>19</v>
      </c>
      <c r="F159" s="152" t="s">
        <v>838</v>
      </c>
      <c r="H159" s="151" t="s">
        <v>19</v>
      </c>
      <c r="I159" s="153"/>
      <c r="L159" s="149"/>
      <c r="M159" s="154"/>
      <c r="T159" s="155"/>
      <c r="AT159" s="151" t="s">
        <v>138</v>
      </c>
      <c r="AU159" s="151" t="s">
        <v>80</v>
      </c>
      <c r="AV159" s="12" t="s">
        <v>78</v>
      </c>
      <c r="AW159" s="12" t="s">
        <v>33</v>
      </c>
      <c r="AX159" s="12" t="s">
        <v>71</v>
      </c>
      <c r="AY159" s="151" t="s">
        <v>127</v>
      </c>
    </row>
    <row r="160" spans="2:65" s="12" customFormat="1">
      <c r="B160" s="149"/>
      <c r="D160" s="150" t="s">
        <v>138</v>
      </c>
      <c r="E160" s="151" t="s">
        <v>19</v>
      </c>
      <c r="F160" s="152" t="s">
        <v>843</v>
      </c>
      <c r="H160" s="151" t="s">
        <v>19</v>
      </c>
      <c r="I160" s="153"/>
      <c r="L160" s="149"/>
      <c r="M160" s="154"/>
      <c r="T160" s="155"/>
      <c r="AT160" s="151" t="s">
        <v>138</v>
      </c>
      <c r="AU160" s="151" t="s">
        <v>80</v>
      </c>
      <c r="AV160" s="12" t="s">
        <v>78</v>
      </c>
      <c r="AW160" s="12" t="s">
        <v>33</v>
      </c>
      <c r="AX160" s="12" t="s">
        <v>71</v>
      </c>
      <c r="AY160" s="151" t="s">
        <v>127</v>
      </c>
    </row>
    <row r="161" spans="2:65" s="13" customFormat="1">
      <c r="B161" s="156"/>
      <c r="D161" s="150" t="s">
        <v>138</v>
      </c>
      <c r="E161" s="157" t="s">
        <v>19</v>
      </c>
      <c r="F161" s="158" t="s">
        <v>844</v>
      </c>
      <c r="H161" s="159">
        <v>70</v>
      </c>
      <c r="I161" s="160"/>
      <c r="L161" s="156"/>
      <c r="M161" s="161"/>
      <c r="T161" s="162"/>
      <c r="AT161" s="157" t="s">
        <v>138</v>
      </c>
      <c r="AU161" s="157" t="s">
        <v>80</v>
      </c>
      <c r="AV161" s="13" t="s">
        <v>80</v>
      </c>
      <c r="AW161" s="13" t="s">
        <v>33</v>
      </c>
      <c r="AX161" s="13" t="s">
        <v>78</v>
      </c>
      <c r="AY161" s="157" t="s">
        <v>127</v>
      </c>
    </row>
    <row r="162" spans="2:65" s="1" customFormat="1" ht="66.75" customHeight="1">
      <c r="B162" s="33"/>
      <c r="C162" s="132" t="s">
        <v>8</v>
      </c>
      <c r="D162" s="132" t="s">
        <v>129</v>
      </c>
      <c r="E162" s="133" t="s">
        <v>845</v>
      </c>
      <c r="F162" s="134" t="s">
        <v>846</v>
      </c>
      <c r="G162" s="135" t="s">
        <v>202</v>
      </c>
      <c r="H162" s="136">
        <v>70</v>
      </c>
      <c r="I162" s="137"/>
      <c r="J162" s="138">
        <f>ROUND(I162*H162,2)</f>
        <v>0</v>
      </c>
      <c r="K162" s="134" t="s">
        <v>133</v>
      </c>
      <c r="L162" s="33"/>
      <c r="M162" s="139" t="s">
        <v>19</v>
      </c>
      <c r="N162" s="140" t="s">
        <v>42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134</v>
      </c>
      <c r="AT162" s="143" t="s">
        <v>129</v>
      </c>
      <c r="AU162" s="143" t="s">
        <v>80</v>
      </c>
      <c r="AY162" s="18" t="s">
        <v>127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78</v>
      </c>
      <c r="BK162" s="144">
        <f>ROUND(I162*H162,2)</f>
        <v>0</v>
      </c>
      <c r="BL162" s="18" t="s">
        <v>134</v>
      </c>
      <c r="BM162" s="143" t="s">
        <v>847</v>
      </c>
    </row>
    <row r="163" spans="2:65" s="1" customFormat="1">
      <c r="B163" s="33"/>
      <c r="D163" s="145" t="s">
        <v>136</v>
      </c>
      <c r="F163" s="146" t="s">
        <v>848</v>
      </c>
      <c r="I163" s="147"/>
      <c r="L163" s="33"/>
      <c r="M163" s="148"/>
      <c r="T163" s="54"/>
      <c r="AT163" s="18" t="s">
        <v>136</v>
      </c>
      <c r="AU163" s="18" t="s">
        <v>80</v>
      </c>
    </row>
    <row r="164" spans="2:65" s="12" customFormat="1" ht="22.5">
      <c r="B164" s="149"/>
      <c r="D164" s="150" t="s">
        <v>138</v>
      </c>
      <c r="E164" s="151" t="s">
        <v>19</v>
      </c>
      <c r="F164" s="152" t="s">
        <v>837</v>
      </c>
      <c r="H164" s="151" t="s">
        <v>19</v>
      </c>
      <c r="I164" s="153"/>
      <c r="L164" s="149"/>
      <c r="M164" s="154"/>
      <c r="T164" s="155"/>
      <c r="AT164" s="151" t="s">
        <v>138</v>
      </c>
      <c r="AU164" s="151" t="s">
        <v>80</v>
      </c>
      <c r="AV164" s="12" t="s">
        <v>78</v>
      </c>
      <c r="AW164" s="12" t="s">
        <v>33</v>
      </c>
      <c r="AX164" s="12" t="s">
        <v>71</v>
      </c>
      <c r="AY164" s="151" t="s">
        <v>127</v>
      </c>
    </row>
    <row r="165" spans="2:65" s="12" customFormat="1">
      <c r="B165" s="149"/>
      <c r="D165" s="150" t="s">
        <v>138</v>
      </c>
      <c r="E165" s="151" t="s">
        <v>19</v>
      </c>
      <c r="F165" s="152" t="s">
        <v>849</v>
      </c>
      <c r="H165" s="151" t="s">
        <v>19</v>
      </c>
      <c r="I165" s="153"/>
      <c r="L165" s="149"/>
      <c r="M165" s="154"/>
      <c r="T165" s="155"/>
      <c r="AT165" s="151" t="s">
        <v>138</v>
      </c>
      <c r="AU165" s="151" t="s">
        <v>80</v>
      </c>
      <c r="AV165" s="12" t="s">
        <v>78</v>
      </c>
      <c r="AW165" s="12" t="s">
        <v>33</v>
      </c>
      <c r="AX165" s="12" t="s">
        <v>71</v>
      </c>
      <c r="AY165" s="151" t="s">
        <v>127</v>
      </c>
    </row>
    <row r="166" spans="2:65" s="13" customFormat="1">
      <c r="B166" s="156"/>
      <c r="D166" s="150" t="s">
        <v>138</v>
      </c>
      <c r="E166" s="157" t="s">
        <v>19</v>
      </c>
      <c r="F166" s="158" t="s">
        <v>565</v>
      </c>
      <c r="H166" s="159">
        <v>70</v>
      </c>
      <c r="I166" s="160"/>
      <c r="L166" s="156"/>
      <c r="M166" s="161"/>
      <c r="T166" s="162"/>
      <c r="AT166" s="157" t="s">
        <v>138</v>
      </c>
      <c r="AU166" s="157" t="s">
        <v>80</v>
      </c>
      <c r="AV166" s="13" t="s">
        <v>80</v>
      </c>
      <c r="AW166" s="13" t="s">
        <v>33</v>
      </c>
      <c r="AX166" s="13" t="s">
        <v>78</v>
      </c>
      <c r="AY166" s="157" t="s">
        <v>127</v>
      </c>
    </row>
    <row r="167" spans="2:65" s="1" customFormat="1" ht="16.5" customHeight="1">
      <c r="B167" s="33"/>
      <c r="C167" s="177" t="s">
        <v>223</v>
      </c>
      <c r="D167" s="177" t="s">
        <v>273</v>
      </c>
      <c r="E167" s="178" t="s">
        <v>850</v>
      </c>
      <c r="F167" s="179" t="s">
        <v>851</v>
      </c>
      <c r="G167" s="180" t="s">
        <v>253</v>
      </c>
      <c r="H167" s="181">
        <v>140</v>
      </c>
      <c r="I167" s="182"/>
      <c r="J167" s="183">
        <f>ROUND(I167*H167,2)</f>
        <v>0</v>
      </c>
      <c r="K167" s="179" t="s">
        <v>133</v>
      </c>
      <c r="L167" s="184"/>
      <c r="M167" s="185" t="s">
        <v>19</v>
      </c>
      <c r="N167" s="186" t="s">
        <v>42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183</v>
      </c>
      <c r="AT167" s="143" t="s">
        <v>273</v>
      </c>
      <c r="AU167" s="143" t="s">
        <v>80</v>
      </c>
      <c r="AY167" s="18" t="s">
        <v>127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78</v>
      </c>
      <c r="BK167" s="144">
        <f>ROUND(I167*H167,2)</f>
        <v>0</v>
      </c>
      <c r="BL167" s="18" t="s">
        <v>134</v>
      </c>
      <c r="BM167" s="143" t="s">
        <v>852</v>
      </c>
    </row>
    <row r="168" spans="2:65" s="13" customFormat="1">
      <c r="B168" s="156"/>
      <c r="D168" s="150" t="s">
        <v>138</v>
      </c>
      <c r="F168" s="158" t="s">
        <v>853</v>
      </c>
      <c r="H168" s="159">
        <v>140</v>
      </c>
      <c r="I168" s="160"/>
      <c r="L168" s="156"/>
      <c r="M168" s="161"/>
      <c r="T168" s="162"/>
      <c r="AT168" s="157" t="s">
        <v>138</v>
      </c>
      <c r="AU168" s="157" t="s">
        <v>80</v>
      </c>
      <c r="AV168" s="13" t="s">
        <v>80</v>
      </c>
      <c r="AW168" s="13" t="s">
        <v>4</v>
      </c>
      <c r="AX168" s="13" t="s">
        <v>78</v>
      </c>
      <c r="AY168" s="157" t="s">
        <v>127</v>
      </c>
    </row>
    <row r="169" spans="2:65" s="11" customFormat="1" ht="22.9" customHeight="1">
      <c r="B169" s="120"/>
      <c r="D169" s="121" t="s">
        <v>70</v>
      </c>
      <c r="E169" s="130" t="s">
        <v>80</v>
      </c>
      <c r="F169" s="130" t="s">
        <v>854</v>
      </c>
      <c r="I169" s="123"/>
      <c r="J169" s="131">
        <f>BK169</f>
        <v>0</v>
      </c>
      <c r="L169" s="120"/>
      <c r="M169" s="125"/>
      <c r="P169" s="126">
        <f>SUM(P170:P188)</f>
        <v>0</v>
      </c>
      <c r="R169" s="126">
        <f>SUM(R170:R188)</f>
        <v>0.26519444999999997</v>
      </c>
      <c r="T169" s="127">
        <f>SUM(T170:T188)</f>
        <v>0</v>
      </c>
      <c r="AR169" s="121" t="s">
        <v>78</v>
      </c>
      <c r="AT169" s="128" t="s">
        <v>70</v>
      </c>
      <c r="AU169" s="128" t="s">
        <v>78</v>
      </c>
      <c r="AY169" s="121" t="s">
        <v>127</v>
      </c>
      <c r="BK169" s="129">
        <f>SUM(BK170:BK188)</f>
        <v>0</v>
      </c>
    </row>
    <row r="170" spans="2:65" s="1" customFormat="1" ht="44.25" customHeight="1">
      <c r="B170" s="33"/>
      <c r="C170" s="132" t="s">
        <v>231</v>
      </c>
      <c r="D170" s="132" t="s">
        <v>129</v>
      </c>
      <c r="E170" s="133" t="s">
        <v>855</v>
      </c>
      <c r="F170" s="134" t="s">
        <v>856</v>
      </c>
      <c r="G170" s="135" t="s">
        <v>202</v>
      </c>
      <c r="H170" s="136">
        <v>21</v>
      </c>
      <c r="I170" s="137"/>
      <c r="J170" s="138">
        <f>ROUND(I170*H170,2)</f>
        <v>0</v>
      </c>
      <c r="K170" s="134" t="s">
        <v>133</v>
      </c>
      <c r="L170" s="33"/>
      <c r="M170" s="139" t="s">
        <v>19</v>
      </c>
      <c r="N170" s="140" t="s">
        <v>42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134</v>
      </c>
      <c r="AT170" s="143" t="s">
        <v>129</v>
      </c>
      <c r="AU170" s="143" t="s">
        <v>80</v>
      </c>
      <c r="AY170" s="18" t="s">
        <v>127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78</v>
      </c>
      <c r="BK170" s="144">
        <f>ROUND(I170*H170,2)</f>
        <v>0</v>
      </c>
      <c r="BL170" s="18" t="s">
        <v>134</v>
      </c>
      <c r="BM170" s="143" t="s">
        <v>857</v>
      </c>
    </row>
    <row r="171" spans="2:65" s="1" customFormat="1">
      <c r="B171" s="33"/>
      <c r="D171" s="145" t="s">
        <v>136</v>
      </c>
      <c r="F171" s="146" t="s">
        <v>858</v>
      </c>
      <c r="I171" s="147"/>
      <c r="L171" s="33"/>
      <c r="M171" s="148"/>
      <c r="T171" s="54"/>
      <c r="AT171" s="18" t="s">
        <v>136</v>
      </c>
      <c r="AU171" s="18" t="s">
        <v>80</v>
      </c>
    </row>
    <row r="172" spans="2:65" s="12" customFormat="1" ht="22.5">
      <c r="B172" s="149"/>
      <c r="D172" s="150" t="s">
        <v>138</v>
      </c>
      <c r="E172" s="151" t="s">
        <v>19</v>
      </c>
      <c r="F172" s="152" t="s">
        <v>837</v>
      </c>
      <c r="H172" s="151" t="s">
        <v>19</v>
      </c>
      <c r="I172" s="153"/>
      <c r="L172" s="149"/>
      <c r="M172" s="154"/>
      <c r="T172" s="155"/>
      <c r="AT172" s="151" t="s">
        <v>138</v>
      </c>
      <c r="AU172" s="151" t="s">
        <v>80</v>
      </c>
      <c r="AV172" s="12" t="s">
        <v>78</v>
      </c>
      <c r="AW172" s="12" t="s">
        <v>33</v>
      </c>
      <c r="AX172" s="12" t="s">
        <v>71</v>
      </c>
      <c r="AY172" s="151" t="s">
        <v>127</v>
      </c>
    </row>
    <row r="173" spans="2:65" s="12" customFormat="1">
      <c r="B173" s="149"/>
      <c r="D173" s="150" t="s">
        <v>138</v>
      </c>
      <c r="E173" s="151" t="s">
        <v>19</v>
      </c>
      <c r="F173" s="152" t="s">
        <v>859</v>
      </c>
      <c r="H173" s="151" t="s">
        <v>19</v>
      </c>
      <c r="I173" s="153"/>
      <c r="L173" s="149"/>
      <c r="M173" s="154"/>
      <c r="T173" s="155"/>
      <c r="AT173" s="151" t="s">
        <v>138</v>
      </c>
      <c r="AU173" s="151" t="s">
        <v>80</v>
      </c>
      <c r="AV173" s="12" t="s">
        <v>78</v>
      </c>
      <c r="AW173" s="12" t="s">
        <v>33</v>
      </c>
      <c r="AX173" s="12" t="s">
        <v>71</v>
      </c>
      <c r="AY173" s="151" t="s">
        <v>127</v>
      </c>
    </row>
    <row r="174" spans="2:65" s="12" customFormat="1">
      <c r="B174" s="149"/>
      <c r="D174" s="150" t="s">
        <v>138</v>
      </c>
      <c r="E174" s="151" t="s">
        <v>19</v>
      </c>
      <c r="F174" s="152" t="s">
        <v>860</v>
      </c>
      <c r="H174" s="151" t="s">
        <v>19</v>
      </c>
      <c r="I174" s="153"/>
      <c r="L174" s="149"/>
      <c r="M174" s="154"/>
      <c r="T174" s="155"/>
      <c r="AT174" s="151" t="s">
        <v>138</v>
      </c>
      <c r="AU174" s="151" t="s">
        <v>80</v>
      </c>
      <c r="AV174" s="12" t="s">
        <v>78</v>
      </c>
      <c r="AW174" s="12" t="s">
        <v>33</v>
      </c>
      <c r="AX174" s="12" t="s">
        <v>71</v>
      </c>
      <c r="AY174" s="151" t="s">
        <v>127</v>
      </c>
    </row>
    <row r="175" spans="2:65" s="13" customFormat="1">
      <c r="B175" s="156"/>
      <c r="D175" s="150" t="s">
        <v>138</v>
      </c>
      <c r="E175" s="157" t="s">
        <v>19</v>
      </c>
      <c r="F175" s="158" t="s">
        <v>7</v>
      </c>
      <c r="H175" s="159">
        <v>21</v>
      </c>
      <c r="I175" s="160"/>
      <c r="L175" s="156"/>
      <c r="M175" s="161"/>
      <c r="T175" s="162"/>
      <c r="AT175" s="157" t="s">
        <v>138</v>
      </c>
      <c r="AU175" s="157" t="s">
        <v>80</v>
      </c>
      <c r="AV175" s="13" t="s">
        <v>80</v>
      </c>
      <c r="AW175" s="13" t="s">
        <v>33</v>
      </c>
      <c r="AX175" s="13" t="s">
        <v>78</v>
      </c>
      <c r="AY175" s="157" t="s">
        <v>127</v>
      </c>
    </row>
    <row r="176" spans="2:65" s="1" customFormat="1" ht="55.5" customHeight="1">
      <c r="B176" s="33"/>
      <c r="C176" s="132" t="s">
        <v>237</v>
      </c>
      <c r="D176" s="132" t="s">
        <v>129</v>
      </c>
      <c r="E176" s="133" t="s">
        <v>861</v>
      </c>
      <c r="F176" s="134" t="s">
        <v>862</v>
      </c>
      <c r="G176" s="135" t="s">
        <v>132</v>
      </c>
      <c r="H176" s="136">
        <v>366</v>
      </c>
      <c r="I176" s="137"/>
      <c r="J176" s="138">
        <f>ROUND(I176*H176,2)</f>
        <v>0</v>
      </c>
      <c r="K176" s="134" t="s">
        <v>133</v>
      </c>
      <c r="L176" s="33"/>
      <c r="M176" s="139" t="s">
        <v>19</v>
      </c>
      <c r="N176" s="140" t="s">
        <v>42</v>
      </c>
      <c r="P176" s="141">
        <f>O176*H176</f>
        <v>0</v>
      </c>
      <c r="Q176" s="141">
        <v>3.1E-4</v>
      </c>
      <c r="R176" s="141">
        <f>Q176*H176</f>
        <v>0.11346000000000001</v>
      </c>
      <c r="S176" s="141">
        <v>0</v>
      </c>
      <c r="T176" s="142">
        <f>S176*H176</f>
        <v>0</v>
      </c>
      <c r="AR176" s="143" t="s">
        <v>134</v>
      </c>
      <c r="AT176" s="143" t="s">
        <v>129</v>
      </c>
      <c r="AU176" s="143" t="s">
        <v>80</v>
      </c>
      <c r="AY176" s="18" t="s">
        <v>127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78</v>
      </c>
      <c r="BK176" s="144">
        <f>ROUND(I176*H176,2)</f>
        <v>0</v>
      </c>
      <c r="BL176" s="18" t="s">
        <v>134</v>
      </c>
      <c r="BM176" s="143" t="s">
        <v>863</v>
      </c>
    </row>
    <row r="177" spans="2:65" s="1" customFormat="1">
      <c r="B177" s="33"/>
      <c r="D177" s="145" t="s">
        <v>136</v>
      </c>
      <c r="F177" s="146" t="s">
        <v>864</v>
      </c>
      <c r="I177" s="147"/>
      <c r="L177" s="33"/>
      <c r="M177" s="148"/>
      <c r="T177" s="54"/>
      <c r="AT177" s="18" t="s">
        <v>136</v>
      </c>
      <c r="AU177" s="18" t="s">
        <v>80</v>
      </c>
    </row>
    <row r="178" spans="2:65" s="12" customFormat="1" ht="22.5">
      <c r="B178" s="149"/>
      <c r="D178" s="150" t="s">
        <v>138</v>
      </c>
      <c r="E178" s="151" t="s">
        <v>19</v>
      </c>
      <c r="F178" s="152" t="s">
        <v>837</v>
      </c>
      <c r="H178" s="151" t="s">
        <v>19</v>
      </c>
      <c r="I178" s="153"/>
      <c r="L178" s="149"/>
      <c r="M178" s="154"/>
      <c r="T178" s="155"/>
      <c r="AT178" s="151" t="s">
        <v>138</v>
      </c>
      <c r="AU178" s="151" t="s">
        <v>80</v>
      </c>
      <c r="AV178" s="12" t="s">
        <v>78</v>
      </c>
      <c r="AW178" s="12" t="s">
        <v>33</v>
      </c>
      <c r="AX178" s="12" t="s">
        <v>71</v>
      </c>
      <c r="AY178" s="151" t="s">
        <v>127</v>
      </c>
    </row>
    <row r="179" spans="2:65" s="12" customFormat="1">
      <c r="B179" s="149"/>
      <c r="D179" s="150" t="s">
        <v>138</v>
      </c>
      <c r="E179" s="151" t="s">
        <v>19</v>
      </c>
      <c r="F179" s="152" t="s">
        <v>865</v>
      </c>
      <c r="H179" s="151" t="s">
        <v>19</v>
      </c>
      <c r="I179" s="153"/>
      <c r="L179" s="149"/>
      <c r="M179" s="154"/>
      <c r="T179" s="155"/>
      <c r="AT179" s="151" t="s">
        <v>138</v>
      </c>
      <c r="AU179" s="151" t="s">
        <v>80</v>
      </c>
      <c r="AV179" s="12" t="s">
        <v>78</v>
      </c>
      <c r="AW179" s="12" t="s">
        <v>33</v>
      </c>
      <c r="AX179" s="12" t="s">
        <v>71</v>
      </c>
      <c r="AY179" s="151" t="s">
        <v>127</v>
      </c>
    </row>
    <row r="180" spans="2:65" s="13" customFormat="1">
      <c r="B180" s="156"/>
      <c r="D180" s="150" t="s">
        <v>138</v>
      </c>
      <c r="E180" s="157" t="s">
        <v>19</v>
      </c>
      <c r="F180" s="158" t="s">
        <v>866</v>
      </c>
      <c r="H180" s="159">
        <v>366</v>
      </c>
      <c r="I180" s="160"/>
      <c r="L180" s="156"/>
      <c r="M180" s="161"/>
      <c r="T180" s="162"/>
      <c r="AT180" s="157" t="s">
        <v>138</v>
      </c>
      <c r="AU180" s="157" t="s">
        <v>80</v>
      </c>
      <c r="AV180" s="13" t="s">
        <v>80</v>
      </c>
      <c r="AW180" s="13" t="s">
        <v>33</v>
      </c>
      <c r="AX180" s="13" t="s">
        <v>78</v>
      </c>
      <c r="AY180" s="157" t="s">
        <v>127</v>
      </c>
    </row>
    <row r="181" spans="2:65" s="1" customFormat="1" ht="24.2" customHeight="1">
      <c r="B181" s="33"/>
      <c r="C181" s="177" t="s">
        <v>244</v>
      </c>
      <c r="D181" s="177" t="s">
        <v>273</v>
      </c>
      <c r="E181" s="178" t="s">
        <v>867</v>
      </c>
      <c r="F181" s="179" t="s">
        <v>868</v>
      </c>
      <c r="G181" s="180" t="s">
        <v>132</v>
      </c>
      <c r="H181" s="181">
        <v>433.52699999999999</v>
      </c>
      <c r="I181" s="182"/>
      <c r="J181" s="183">
        <f>ROUND(I181*H181,2)</f>
        <v>0</v>
      </c>
      <c r="K181" s="179" t="s">
        <v>133</v>
      </c>
      <c r="L181" s="184"/>
      <c r="M181" s="185" t="s">
        <v>19</v>
      </c>
      <c r="N181" s="186" t="s">
        <v>42</v>
      </c>
      <c r="P181" s="141">
        <f>O181*H181</f>
        <v>0</v>
      </c>
      <c r="Q181" s="141">
        <v>3.5E-4</v>
      </c>
      <c r="R181" s="141">
        <f>Q181*H181</f>
        <v>0.15173444999999999</v>
      </c>
      <c r="S181" s="141">
        <v>0</v>
      </c>
      <c r="T181" s="142">
        <f>S181*H181</f>
        <v>0</v>
      </c>
      <c r="AR181" s="143" t="s">
        <v>183</v>
      </c>
      <c r="AT181" s="143" t="s">
        <v>273</v>
      </c>
      <c r="AU181" s="143" t="s">
        <v>80</v>
      </c>
      <c r="AY181" s="18" t="s">
        <v>127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78</v>
      </c>
      <c r="BK181" s="144">
        <f>ROUND(I181*H181,2)</f>
        <v>0</v>
      </c>
      <c r="BL181" s="18" t="s">
        <v>134</v>
      </c>
      <c r="BM181" s="143" t="s">
        <v>869</v>
      </c>
    </row>
    <row r="182" spans="2:65" s="13" customFormat="1">
      <c r="B182" s="156"/>
      <c r="D182" s="150" t="s">
        <v>138</v>
      </c>
      <c r="F182" s="158" t="s">
        <v>870</v>
      </c>
      <c r="H182" s="159">
        <v>433.52699999999999</v>
      </c>
      <c r="I182" s="160"/>
      <c r="L182" s="156"/>
      <c r="M182" s="161"/>
      <c r="T182" s="162"/>
      <c r="AT182" s="157" t="s">
        <v>138</v>
      </c>
      <c r="AU182" s="157" t="s">
        <v>80</v>
      </c>
      <c r="AV182" s="13" t="s">
        <v>80</v>
      </c>
      <c r="AW182" s="13" t="s">
        <v>4</v>
      </c>
      <c r="AX182" s="13" t="s">
        <v>78</v>
      </c>
      <c r="AY182" s="157" t="s">
        <v>127</v>
      </c>
    </row>
    <row r="183" spans="2:65" s="1" customFormat="1" ht="55.5" customHeight="1">
      <c r="B183" s="33"/>
      <c r="C183" s="132" t="s">
        <v>250</v>
      </c>
      <c r="D183" s="132" t="s">
        <v>129</v>
      </c>
      <c r="E183" s="133" t="s">
        <v>871</v>
      </c>
      <c r="F183" s="134" t="s">
        <v>872</v>
      </c>
      <c r="G183" s="135" t="s">
        <v>178</v>
      </c>
      <c r="H183" s="136">
        <v>159</v>
      </c>
      <c r="I183" s="137"/>
      <c r="J183" s="138">
        <f>ROUND(I183*H183,2)</f>
        <v>0</v>
      </c>
      <c r="K183" s="134" t="s">
        <v>133</v>
      </c>
      <c r="L183" s="33"/>
      <c r="M183" s="139" t="s">
        <v>19</v>
      </c>
      <c r="N183" s="140" t="s">
        <v>42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134</v>
      </c>
      <c r="AT183" s="143" t="s">
        <v>129</v>
      </c>
      <c r="AU183" s="143" t="s">
        <v>80</v>
      </c>
      <c r="AY183" s="18" t="s">
        <v>127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78</v>
      </c>
      <c r="BK183" s="144">
        <f>ROUND(I183*H183,2)</f>
        <v>0</v>
      </c>
      <c r="BL183" s="18" t="s">
        <v>134</v>
      </c>
      <c r="BM183" s="143" t="s">
        <v>873</v>
      </c>
    </row>
    <row r="184" spans="2:65" s="1" customFormat="1">
      <c r="B184" s="33"/>
      <c r="D184" s="145" t="s">
        <v>136</v>
      </c>
      <c r="F184" s="146" t="s">
        <v>874</v>
      </c>
      <c r="I184" s="147"/>
      <c r="L184" s="33"/>
      <c r="M184" s="148"/>
      <c r="T184" s="54"/>
      <c r="AT184" s="18" t="s">
        <v>136</v>
      </c>
      <c r="AU184" s="18" t="s">
        <v>80</v>
      </c>
    </row>
    <row r="185" spans="2:65" s="12" customFormat="1" ht="22.5">
      <c r="B185" s="149"/>
      <c r="D185" s="150" t="s">
        <v>138</v>
      </c>
      <c r="E185" s="151" t="s">
        <v>19</v>
      </c>
      <c r="F185" s="152" t="s">
        <v>837</v>
      </c>
      <c r="H185" s="151" t="s">
        <v>19</v>
      </c>
      <c r="I185" s="153"/>
      <c r="L185" s="149"/>
      <c r="M185" s="154"/>
      <c r="T185" s="155"/>
      <c r="AT185" s="151" t="s">
        <v>138</v>
      </c>
      <c r="AU185" s="151" t="s">
        <v>80</v>
      </c>
      <c r="AV185" s="12" t="s">
        <v>78</v>
      </c>
      <c r="AW185" s="12" t="s">
        <v>33</v>
      </c>
      <c r="AX185" s="12" t="s">
        <v>71</v>
      </c>
      <c r="AY185" s="151" t="s">
        <v>127</v>
      </c>
    </row>
    <row r="186" spans="2:65" s="12" customFormat="1">
      <c r="B186" s="149"/>
      <c r="D186" s="150" t="s">
        <v>138</v>
      </c>
      <c r="E186" s="151" t="s">
        <v>19</v>
      </c>
      <c r="F186" s="152" t="s">
        <v>859</v>
      </c>
      <c r="H186" s="151" t="s">
        <v>19</v>
      </c>
      <c r="I186" s="153"/>
      <c r="L186" s="149"/>
      <c r="M186" s="154"/>
      <c r="T186" s="155"/>
      <c r="AT186" s="151" t="s">
        <v>138</v>
      </c>
      <c r="AU186" s="151" t="s">
        <v>80</v>
      </c>
      <c r="AV186" s="12" t="s">
        <v>78</v>
      </c>
      <c r="AW186" s="12" t="s">
        <v>33</v>
      </c>
      <c r="AX186" s="12" t="s">
        <v>71</v>
      </c>
      <c r="AY186" s="151" t="s">
        <v>127</v>
      </c>
    </row>
    <row r="187" spans="2:65" s="12" customFormat="1">
      <c r="B187" s="149"/>
      <c r="D187" s="150" t="s">
        <v>138</v>
      </c>
      <c r="E187" s="151" t="s">
        <v>19</v>
      </c>
      <c r="F187" s="152" t="s">
        <v>875</v>
      </c>
      <c r="H187" s="151" t="s">
        <v>19</v>
      </c>
      <c r="I187" s="153"/>
      <c r="L187" s="149"/>
      <c r="M187" s="154"/>
      <c r="T187" s="155"/>
      <c r="AT187" s="151" t="s">
        <v>138</v>
      </c>
      <c r="AU187" s="151" t="s">
        <v>80</v>
      </c>
      <c r="AV187" s="12" t="s">
        <v>78</v>
      </c>
      <c r="AW187" s="12" t="s">
        <v>33</v>
      </c>
      <c r="AX187" s="12" t="s">
        <v>71</v>
      </c>
      <c r="AY187" s="151" t="s">
        <v>127</v>
      </c>
    </row>
    <row r="188" spans="2:65" s="13" customFormat="1">
      <c r="B188" s="156"/>
      <c r="D188" s="150" t="s">
        <v>138</v>
      </c>
      <c r="E188" s="157" t="s">
        <v>19</v>
      </c>
      <c r="F188" s="158" t="s">
        <v>876</v>
      </c>
      <c r="H188" s="159">
        <v>159</v>
      </c>
      <c r="I188" s="160"/>
      <c r="L188" s="156"/>
      <c r="M188" s="161"/>
      <c r="T188" s="162"/>
      <c r="AT188" s="157" t="s">
        <v>138</v>
      </c>
      <c r="AU188" s="157" t="s">
        <v>80</v>
      </c>
      <c r="AV188" s="13" t="s">
        <v>80</v>
      </c>
      <c r="AW188" s="13" t="s">
        <v>33</v>
      </c>
      <c r="AX188" s="13" t="s">
        <v>78</v>
      </c>
      <c r="AY188" s="157" t="s">
        <v>127</v>
      </c>
    </row>
    <row r="189" spans="2:65" s="11" customFormat="1" ht="22.9" customHeight="1">
      <c r="B189" s="120"/>
      <c r="D189" s="121" t="s">
        <v>70</v>
      </c>
      <c r="E189" s="130" t="s">
        <v>149</v>
      </c>
      <c r="F189" s="130" t="s">
        <v>877</v>
      </c>
      <c r="I189" s="123"/>
      <c r="J189" s="131">
        <f>BK189</f>
        <v>0</v>
      </c>
      <c r="L189" s="120"/>
      <c r="M189" s="125"/>
      <c r="P189" s="126">
        <f>SUM(P190:P193)</f>
        <v>0</v>
      </c>
      <c r="R189" s="126">
        <f>SUM(R190:R193)</f>
        <v>0</v>
      </c>
      <c r="T189" s="127">
        <f>SUM(T190:T193)</f>
        <v>0</v>
      </c>
      <c r="AR189" s="121" t="s">
        <v>78</v>
      </c>
      <c r="AT189" s="128" t="s">
        <v>70</v>
      </c>
      <c r="AU189" s="128" t="s">
        <v>78</v>
      </c>
      <c r="AY189" s="121" t="s">
        <v>127</v>
      </c>
      <c r="BK189" s="129">
        <f>SUM(BK190:BK193)</f>
        <v>0</v>
      </c>
    </row>
    <row r="190" spans="2:65" s="1" customFormat="1" ht="24.2" customHeight="1">
      <c r="B190" s="33"/>
      <c r="C190" s="132" t="s">
        <v>257</v>
      </c>
      <c r="D190" s="132" t="s">
        <v>129</v>
      </c>
      <c r="E190" s="133" t="s">
        <v>878</v>
      </c>
      <c r="F190" s="134" t="s">
        <v>879</v>
      </c>
      <c r="G190" s="135" t="s">
        <v>178</v>
      </c>
      <c r="H190" s="136">
        <v>174</v>
      </c>
      <c r="I190" s="137"/>
      <c r="J190" s="138">
        <f>ROUND(I190*H190,2)</f>
        <v>0</v>
      </c>
      <c r="K190" s="134" t="s">
        <v>133</v>
      </c>
      <c r="L190" s="33"/>
      <c r="M190" s="139" t="s">
        <v>19</v>
      </c>
      <c r="N190" s="140" t="s">
        <v>42</v>
      </c>
      <c r="P190" s="141">
        <f>O190*H190</f>
        <v>0</v>
      </c>
      <c r="Q190" s="141">
        <v>0</v>
      </c>
      <c r="R190" s="141">
        <f>Q190*H190</f>
        <v>0</v>
      </c>
      <c r="S190" s="141">
        <v>0</v>
      </c>
      <c r="T190" s="142">
        <f>S190*H190</f>
        <v>0</v>
      </c>
      <c r="AR190" s="143" t="s">
        <v>134</v>
      </c>
      <c r="AT190" s="143" t="s">
        <v>129</v>
      </c>
      <c r="AU190" s="143" t="s">
        <v>80</v>
      </c>
      <c r="AY190" s="18" t="s">
        <v>127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8" t="s">
        <v>78</v>
      </c>
      <c r="BK190" s="144">
        <f>ROUND(I190*H190,2)</f>
        <v>0</v>
      </c>
      <c r="BL190" s="18" t="s">
        <v>134</v>
      </c>
      <c r="BM190" s="143" t="s">
        <v>880</v>
      </c>
    </row>
    <row r="191" spans="2:65" s="1" customFormat="1">
      <c r="B191" s="33"/>
      <c r="D191" s="145" t="s">
        <v>136</v>
      </c>
      <c r="F191" s="146" t="s">
        <v>881</v>
      </c>
      <c r="I191" s="147"/>
      <c r="L191" s="33"/>
      <c r="M191" s="148"/>
      <c r="T191" s="54"/>
      <c r="AT191" s="18" t="s">
        <v>136</v>
      </c>
      <c r="AU191" s="18" t="s">
        <v>80</v>
      </c>
    </row>
    <row r="192" spans="2:65" s="12" customFormat="1">
      <c r="B192" s="149"/>
      <c r="D192" s="150" t="s">
        <v>138</v>
      </c>
      <c r="E192" s="151" t="s">
        <v>19</v>
      </c>
      <c r="F192" s="152" t="s">
        <v>882</v>
      </c>
      <c r="H192" s="151" t="s">
        <v>19</v>
      </c>
      <c r="I192" s="153"/>
      <c r="L192" s="149"/>
      <c r="M192" s="154"/>
      <c r="T192" s="155"/>
      <c r="AT192" s="151" t="s">
        <v>138</v>
      </c>
      <c r="AU192" s="151" t="s">
        <v>80</v>
      </c>
      <c r="AV192" s="12" t="s">
        <v>78</v>
      </c>
      <c r="AW192" s="12" t="s">
        <v>33</v>
      </c>
      <c r="AX192" s="12" t="s">
        <v>71</v>
      </c>
      <c r="AY192" s="151" t="s">
        <v>127</v>
      </c>
    </row>
    <row r="193" spans="2:65" s="13" customFormat="1">
      <c r="B193" s="156"/>
      <c r="D193" s="150" t="s">
        <v>138</v>
      </c>
      <c r="E193" s="157" t="s">
        <v>19</v>
      </c>
      <c r="F193" s="158" t="s">
        <v>883</v>
      </c>
      <c r="H193" s="159">
        <v>174</v>
      </c>
      <c r="I193" s="160"/>
      <c r="L193" s="156"/>
      <c r="M193" s="161"/>
      <c r="T193" s="162"/>
      <c r="AT193" s="157" t="s">
        <v>138</v>
      </c>
      <c r="AU193" s="157" t="s">
        <v>80</v>
      </c>
      <c r="AV193" s="13" t="s">
        <v>80</v>
      </c>
      <c r="AW193" s="13" t="s">
        <v>33</v>
      </c>
      <c r="AX193" s="13" t="s">
        <v>78</v>
      </c>
      <c r="AY193" s="157" t="s">
        <v>127</v>
      </c>
    </row>
    <row r="194" spans="2:65" s="11" customFormat="1" ht="22.9" customHeight="1">
      <c r="B194" s="120"/>
      <c r="D194" s="121" t="s">
        <v>70</v>
      </c>
      <c r="E194" s="130" t="s">
        <v>134</v>
      </c>
      <c r="F194" s="130" t="s">
        <v>884</v>
      </c>
      <c r="I194" s="123"/>
      <c r="J194" s="131">
        <f>BK194</f>
        <v>0</v>
      </c>
      <c r="L194" s="120"/>
      <c r="M194" s="125"/>
      <c r="P194" s="126">
        <f>SUM(P195:P210)</f>
        <v>0</v>
      </c>
      <c r="R194" s="126">
        <f>SUM(R195:R210)</f>
        <v>2.6744000000000003</v>
      </c>
      <c r="T194" s="127">
        <f>SUM(T195:T210)</f>
        <v>0</v>
      </c>
      <c r="AR194" s="121" t="s">
        <v>78</v>
      </c>
      <c r="AT194" s="128" t="s">
        <v>70</v>
      </c>
      <c r="AU194" s="128" t="s">
        <v>78</v>
      </c>
      <c r="AY194" s="121" t="s">
        <v>127</v>
      </c>
      <c r="BK194" s="129">
        <f>SUM(BK195:BK210)</f>
        <v>0</v>
      </c>
    </row>
    <row r="195" spans="2:65" s="1" customFormat="1" ht="33" customHeight="1">
      <c r="B195" s="33"/>
      <c r="C195" s="132" t="s">
        <v>265</v>
      </c>
      <c r="D195" s="132" t="s">
        <v>129</v>
      </c>
      <c r="E195" s="133" t="s">
        <v>885</v>
      </c>
      <c r="F195" s="134" t="s">
        <v>886</v>
      </c>
      <c r="G195" s="135" t="s">
        <v>202</v>
      </c>
      <c r="H195" s="136">
        <v>14</v>
      </c>
      <c r="I195" s="137"/>
      <c r="J195" s="138">
        <f>ROUND(I195*H195,2)</f>
        <v>0</v>
      </c>
      <c r="K195" s="134" t="s">
        <v>133</v>
      </c>
      <c r="L195" s="33"/>
      <c r="M195" s="139" t="s">
        <v>19</v>
      </c>
      <c r="N195" s="140" t="s">
        <v>42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134</v>
      </c>
      <c r="AT195" s="143" t="s">
        <v>129</v>
      </c>
      <c r="AU195" s="143" t="s">
        <v>80</v>
      </c>
      <c r="AY195" s="18" t="s">
        <v>127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78</v>
      </c>
      <c r="BK195" s="144">
        <f>ROUND(I195*H195,2)</f>
        <v>0</v>
      </c>
      <c r="BL195" s="18" t="s">
        <v>134</v>
      </c>
      <c r="BM195" s="143" t="s">
        <v>887</v>
      </c>
    </row>
    <row r="196" spans="2:65" s="1" customFormat="1">
      <c r="B196" s="33"/>
      <c r="D196" s="145" t="s">
        <v>136</v>
      </c>
      <c r="F196" s="146" t="s">
        <v>888</v>
      </c>
      <c r="I196" s="147"/>
      <c r="L196" s="33"/>
      <c r="M196" s="148"/>
      <c r="T196" s="54"/>
      <c r="AT196" s="18" t="s">
        <v>136</v>
      </c>
      <c r="AU196" s="18" t="s">
        <v>80</v>
      </c>
    </row>
    <row r="197" spans="2:65" s="12" customFormat="1" ht="22.5">
      <c r="B197" s="149"/>
      <c r="D197" s="150" t="s">
        <v>138</v>
      </c>
      <c r="E197" s="151" t="s">
        <v>19</v>
      </c>
      <c r="F197" s="152" t="s">
        <v>837</v>
      </c>
      <c r="H197" s="151" t="s">
        <v>19</v>
      </c>
      <c r="I197" s="153"/>
      <c r="L197" s="149"/>
      <c r="M197" s="154"/>
      <c r="T197" s="155"/>
      <c r="AT197" s="151" t="s">
        <v>138</v>
      </c>
      <c r="AU197" s="151" t="s">
        <v>80</v>
      </c>
      <c r="AV197" s="12" t="s">
        <v>78</v>
      </c>
      <c r="AW197" s="12" t="s">
        <v>33</v>
      </c>
      <c r="AX197" s="12" t="s">
        <v>71</v>
      </c>
      <c r="AY197" s="151" t="s">
        <v>127</v>
      </c>
    </row>
    <row r="198" spans="2:65" s="12" customFormat="1">
      <c r="B198" s="149"/>
      <c r="D198" s="150" t="s">
        <v>138</v>
      </c>
      <c r="E198" s="151" t="s">
        <v>19</v>
      </c>
      <c r="F198" s="152" t="s">
        <v>889</v>
      </c>
      <c r="H198" s="151" t="s">
        <v>19</v>
      </c>
      <c r="I198" s="153"/>
      <c r="L198" s="149"/>
      <c r="M198" s="154"/>
      <c r="T198" s="155"/>
      <c r="AT198" s="151" t="s">
        <v>138</v>
      </c>
      <c r="AU198" s="151" t="s">
        <v>80</v>
      </c>
      <c r="AV198" s="12" t="s">
        <v>78</v>
      </c>
      <c r="AW198" s="12" t="s">
        <v>33</v>
      </c>
      <c r="AX198" s="12" t="s">
        <v>71</v>
      </c>
      <c r="AY198" s="151" t="s">
        <v>127</v>
      </c>
    </row>
    <row r="199" spans="2:65" s="13" customFormat="1">
      <c r="B199" s="156"/>
      <c r="D199" s="150" t="s">
        <v>138</v>
      </c>
      <c r="E199" s="157" t="s">
        <v>19</v>
      </c>
      <c r="F199" s="158" t="s">
        <v>231</v>
      </c>
      <c r="H199" s="159">
        <v>14</v>
      </c>
      <c r="I199" s="160"/>
      <c r="L199" s="156"/>
      <c r="M199" s="161"/>
      <c r="T199" s="162"/>
      <c r="AT199" s="157" t="s">
        <v>138</v>
      </c>
      <c r="AU199" s="157" t="s">
        <v>80</v>
      </c>
      <c r="AV199" s="13" t="s">
        <v>80</v>
      </c>
      <c r="AW199" s="13" t="s">
        <v>33</v>
      </c>
      <c r="AX199" s="13" t="s">
        <v>78</v>
      </c>
      <c r="AY199" s="157" t="s">
        <v>127</v>
      </c>
    </row>
    <row r="200" spans="2:65" s="1" customFormat="1" ht="24.2" customHeight="1">
      <c r="B200" s="33"/>
      <c r="C200" s="132" t="s">
        <v>272</v>
      </c>
      <c r="D200" s="132" t="s">
        <v>129</v>
      </c>
      <c r="E200" s="133" t="s">
        <v>890</v>
      </c>
      <c r="F200" s="134" t="s">
        <v>891</v>
      </c>
      <c r="G200" s="135" t="s">
        <v>514</v>
      </c>
      <c r="H200" s="136">
        <v>20</v>
      </c>
      <c r="I200" s="137"/>
      <c r="J200" s="138">
        <f>ROUND(I200*H200,2)</f>
        <v>0</v>
      </c>
      <c r="K200" s="134" t="s">
        <v>133</v>
      </c>
      <c r="L200" s="33"/>
      <c r="M200" s="139" t="s">
        <v>19</v>
      </c>
      <c r="N200" s="140" t="s">
        <v>42</v>
      </c>
      <c r="P200" s="141">
        <f>O200*H200</f>
        <v>0</v>
      </c>
      <c r="Q200" s="141">
        <v>8.7419999999999998E-2</v>
      </c>
      <c r="R200" s="141">
        <f>Q200*H200</f>
        <v>1.7484</v>
      </c>
      <c r="S200" s="141">
        <v>0</v>
      </c>
      <c r="T200" s="142">
        <f>S200*H200</f>
        <v>0</v>
      </c>
      <c r="AR200" s="143" t="s">
        <v>134</v>
      </c>
      <c r="AT200" s="143" t="s">
        <v>129</v>
      </c>
      <c r="AU200" s="143" t="s">
        <v>80</v>
      </c>
      <c r="AY200" s="18" t="s">
        <v>127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78</v>
      </c>
      <c r="BK200" s="144">
        <f>ROUND(I200*H200,2)</f>
        <v>0</v>
      </c>
      <c r="BL200" s="18" t="s">
        <v>134</v>
      </c>
      <c r="BM200" s="143" t="s">
        <v>892</v>
      </c>
    </row>
    <row r="201" spans="2:65" s="1" customFormat="1">
      <c r="B201" s="33"/>
      <c r="D201" s="145" t="s">
        <v>136</v>
      </c>
      <c r="F201" s="146" t="s">
        <v>893</v>
      </c>
      <c r="I201" s="147"/>
      <c r="L201" s="33"/>
      <c r="M201" s="148"/>
      <c r="T201" s="54"/>
      <c r="AT201" s="18" t="s">
        <v>136</v>
      </c>
      <c r="AU201" s="18" t="s">
        <v>80</v>
      </c>
    </row>
    <row r="202" spans="2:65" s="12" customFormat="1">
      <c r="B202" s="149"/>
      <c r="D202" s="150" t="s">
        <v>138</v>
      </c>
      <c r="E202" s="151" t="s">
        <v>19</v>
      </c>
      <c r="F202" s="152" t="s">
        <v>894</v>
      </c>
      <c r="H202" s="151" t="s">
        <v>19</v>
      </c>
      <c r="I202" s="153"/>
      <c r="L202" s="149"/>
      <c r="M202" s="154"/>
      <c r="T202" s="155"/>
      <c r="AT202" s="151" t="s">
        <v>138</v>
      </c>
      <c r="AU202" s="151" t="s">
        <v>80</v>
      </c>
      <c r="AV202" s="12" t="s">
        <v>78</v>
      </c>
      <c r="AW202" s="12" t="s">
        <v>33</v>
      </c>
      <c r="AX202" s="12" t="s">
        <v>71</v>
      </c>
      <c r="AY202" s="151" t="s">
        <v>127</v>
      </c>
    </row>
    <row r="203" spans="2:65" s="13" customFormat="1">
      <c r="B203" s="156"/>
      <c r="D203" s="150" t="s">
        <v>138</v>
      </c>
      <c r="E203" s="157" t="s">
        <v>19</v>
      </c>
      <c r="F203" s="158" t="s">
        <v>895</v>
      </c>
      <c r="H203" s="159">
        <v>13</v>
      </c>
      <c r="I203" s="160"/>
      <c r="L203" s="156"/>
      <c r="M203" s="161"/>
      <c r="T203" s="162"/>
      <c r="AT203" s="157" t="s">
        <v>138</v>
      </c>
      <c r="AU203" s="157" t="s">
        <v>80</v>
      </c>
      <c r="AV203" s="13" t="s">
        <v>80</v>
      </c>
      <c r="AW203" s="13" t="s">
        <v>33</v>
      </c>
      <c r="AX203" s="13" t="s">
        <v>71</v>
      </c>
      <c r="AY203" s="157" t="s">
        <v>127</v>
      </c>
    </row>
    <row r="204" spans="2:65" s="12" customFormat="1">
      <c r="B204" s="149"/>
      <c r="D204" s="150" t="s">
        <v>138</v>
      </c>
      <c r="E204" s="151" t="s">
        <v>19</v>
      </c>
      <c r="F204" s="152" t="s">
        <v>896</v>
      </c>
      <c r="H204" s="151" t="s">
        <v>19</v>
      </c>
      <c r="I204" s="153"/>
      <c r="L204" s="149"/>
      <c r="M204" s="154"/>
      <c r="T204" s="155"/>
      <c r="AT204" s="151" t="s">
        <v>138</v>
      </c>
      <c r="AU204" s="151" t="s">
        <v>80</v>
      </c>
      <c r="AV204" s="12" t="s">
        <v>78</v>
      </c>
      <c r="AW204" s="12" t="s">
        <v>33</v>
      </c>
      <c r="AX204" s="12" t="s">
        <v>71</v>
      </c>
      <c r="AY204" s="151" t="s">
        <v>127</v>
      </c>
    </row>
    <row r="205" spans="2:65" s="13" customFormat="1">
      <c r="B205" s="156"/>
      <c r="D205" s="150" t="s">
        <v>138</v>
      </c>
      <c r="E205" s="157" t="s">
        <v>19</v>
      </c>
      <c r="F205" s="158" t="s">
        <v>175</v>
      </c>
      <c r="H205" s="159">
        <v>7</v>
      </c>
      <c r="I205" s="160"/>
      <c r="L205" s="156"/>
      <c r="M205" s="161"/>
      <c r="T205" s="162"/>
      <c r="AT205" s="157" t="s">
        <v>138</v>
      </c>
      <c r="AU205" s="157" t="s">
        <v>80</v>
      </c>
      <c r="AV205" s="13" t="s">
        <v>80</v>
      </c>
      <c r="AW205" s="13" t="s">
        <v>33</v>
      </c>
      <c r="AX205" s="13" t="s">
        <v>71</v>
      </c>
      <c r="AY205" s="157" t="s">
        <v>127</v>
      </c>
    </row>
    <row r="206" spans="2:65" s="14" customFormat="1">
      <c r="B206" s="163"/>
      <c r="D206" s="150" t="s">
        <v>138</v>
      </c>
      <c r="E206" s="164" t="s">
        <v>19</v>
      </c>
      <c r="F206" s="165" t="s">
        <v>222</v>
      </c>
      <c r="H206" s="166">
        <v>20</v>
      </c>
      <c r="I206" s="167"/>
      <c r="L206" s="163"/>
      <c r="M206" s="168"/>
      <c r="T206" s="169"/>
      <c r="AT206" s="164" t="s">
        <v>138</v>
      </c>
      <c r="AU206" s="164" t="s">
        <v>80</v>
      </c>
      <c r="AV206" s="14" t="s">
        <v>134</v>
      </c>
      <c r="AW206" s="14" t="s">
        <v>33</v>
      </c>
      <c r="AX206" s="14" t="s">
        <v>78</v>
      </c>
      <c r="AY206" s="164" t="s">
        <v>127</v>
      </c>
    </row>
    <row r="207" spans="2:65" s="1" customFormat="1" ht="24.2" customHeight="1">
      <c r="B207" s="33"/>
      <c r="C207" s="177" t="s">
        <v>7</v>
      </c>
      <c r="D207" s="177" t="s">
        <v>273</v>
      </c>
      <c r="E207" s="178" t="s">
        <v>897</v>
      </c>
      <c r="F207" s="179" t="s">
        <v>898</v>
      </c>
      <c r="G207" s="180" t="s">
        <v>514</v>
      </c>
      <c r="H207" s="181">
        <v>5</v>
      </c>
      <c r="I207" s="182"/>
      <c r="J207" s="183">
        <f>ROUND(I207*H207,2)</f>
        <v>0</v>
      </c>
      <c r="K207" s="179" t="s">
        <v>133</v>
      </c>
      <c r="L207" s="184"/>
      <c r="M207" s="185" t="s">
        <v>19</v>
      </c>
      <c r="N207" s="186" t="s">
        <v>42</v>
      </c>
      <c r="P207" s="141">
        <f>O207*H207</f>
        <v>0</v>
      </c>
      <c r="Q207" s="141">
        <v>6.8000000000000005E-2</v>
      </c>
      <c r="R207" s="141">
        <f>Q207*H207</f>
        <v>0.34</v>
      </c>
      <c r="S207" s="141">
        <v>0</v>
      </c>
      <c r="T207" s="142">
        <f>S207*H207</f>
        <v>0</v>
      </c>
      <c r="AR207" s="143" t="s">
        <v>183</v>
      </c>
      <c r="AT207" s="143" t="s">
        <v>273</v>
      </c>
      <c r="AU207" s="143" t="s">
        <v>80</v>
      </c>
      <c r="AY207" s="18" t="s">
        <v>127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78</v>
      </c>
      <c r="BK207" s="144">
        <f>ROUND(I207*H207,2)</f>
        <v>0</v>
      </c>
      <c r="BL207" s="18" t="s">
        <v>134</v>
      </c>
      <c r="BM207" s="143" t="s">
        <v>899</v>
      </c>
    </row>
    <row r="208" spans="2:65" s="1" customFormat="1" ht="24.2" customHeight="1">
      <c r="B208" s="33"/>
      <c r="C208" s="177" t="s">
        <v>287</v>
      </c>
      <c r="D208" s="177" t="s">
        <v>273</v>
      </c>
      <c r="E208" s="178" t="s">
        <v>900</v>
      </c>
      <c r="F208" s="179" t="s">
        <v>901</v>
      </c>
      <c r="G208" s="180" t="s">
        <v>514</v>
      </c>
      <c r="H208" s="181">
        <v>7</v>
      </c>
      <c r="I208" s="182"/>
      <c r="J208" s="183">
        <f>ROUND(I208*H208,2)</f>
        <v>0</v>
      </c>
      <c r="K208" s="179" t="s">
        <v>133</v>
      </c>
      <c r="L208" s="184"/>
      <c r="M208" s="185" t="s">
        <v>19</v>
      </c>
      <c r="N208" s="186" t="s">
        <v>42</v>
      </c>
      <c r="P208" s="141">
        <f>O208*H208</f>
        <v>0</v>
      </c>
      <c r="Q208" s="141">
        <v>5.0999999999999997E-2</v>
      </c>
      <c r="R208" s="141">
        <f>Q208*H208</f>
        <v>0.35699999999999998</v>
      </c>
      <c r="S208" s="141">
        <v>0</v>
      </c>
      <c r="T208" s="142">
        <f>S208*H208</f>
        <v>0</v>
      </c>
      <c r="AR208" s="143" t="s">
        <v>183</v>
      </c>
      <c r="AT208" s="143" t="s">
        <v>273</v>
      </c>
      <c r="AU208" s="143" t="s">
        <v>80</v>
      </c>
      <c r="AY208" s="18" t="s">
        <v>127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78</v>
      </c>
      <c r="BK208" s="144">
        <f>ROUND(I208*H208,2)</f>
        <v>0</v>
      </c>
      <c r="BL208" s="18" t="s">
        <v>134</v>
      </c>
      <c r="BM208" s="143" t="s">
        <v>902</v>
      </c>
    </row>
    <row r="209" spans="2:65" s="1" customFormat="1" ht="24.2" customHeight="1">
      <c r="B209" s="33"/>
      <c r="C209" s="177" t="s">
        <v>303</v>
      </c>
      <c r="D209" s="177" t="s">
        <v>273</v>
      </c>
      <c r="E209" s="178" t="s">
        <v>903</v>
      </c>
      <c r="F209" s="179" t="s">
        <v>904</v>
      </c>
      <c r="G209" s="180" t="s">
        <v>514</v>
      </c>
      <c r="H209" s="181">
        <v>1</v>
      </c>
      <c r="I209" s="182"/>
      <c r="J209" s="183">
        <f>ROUND(I209*H209,2)</f>
        <v>0</v>
      </c>
      <c r="K209" s="179" t="s">
        <v>133</v>
      </c>
      <c r="L209" s="184"/>
      <c r="M209" s="185" t="s">
        <v>19</v>
      </c>
      <c r="N209" s="186" t="s">
        <v>42</v>
      </c>
      <c r="P209" s="141">
        <f>O209*H209</f>
        <v>0</v>
      </c>
      <c r="Q209" s="141">
        <v>0.04</v>
      </c>
      <c r="R209" s="141">
        <f>Q209*H209</f>
        <v>0.04</v>
      </c>
      <c r="S209" s="141">
        <v>0</v>
      </c>
      <c r="T209" s="142">
        <f>S209*H209</f>
        <v>0</v>
      </c>
      <c r="AR209" s="143" t="s">
        <v>183</v>
      </c>
      <c r="AT209" s="143" t="s">
        <v>273</v>
      </c>
      <c r="AU209" s="143" t="s">
        <v>80</v>
      </c>
      <c r="AY209" s="18" t="s">
        <v>127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78</v>
      </c>
      <c r="BK209" s="144">
        <f>ROUND(I209*H209,2)</f>
        <v>0</v>
      </c>
      <c r="BL209" s="18" t="s">
        <v>134</v>
      </c>
      <c r="BM209" s="143" t="s">
        <v>905</v>
      </c>
    </row>
    <row r="210" spans="2:65" s="1" customFormat="1" ht="24.2" customHeight="1">
      <c r="B210" s="33"/>
      <c r="C210" s="177" t="s">
        <v>309</v>
      </c>
      <c r="D210" s="177" t="s">
        <v>273</v>
      </c>
      <c r="E210" s="178" t="s">
        <v>906</v>
      </c>
      <c r="F210" s="179" t="s">
        <v>907</v>
      </c>
      <c r="G210" s="180" t="s">
        <v>514</v>
      </c>
      <c r="H210" s="181">
        <v>7</v>
      </c>
      <c r="I210" s="182"/>
      <c r="J210" s="183">
        <f>ROUND(I210*H210,2)</f>
        <v>0</v>
      </c>
      <c r="K210" s="179" t="s">
        <v>133</v>
      </c>
      <c r="L210" s="184"/>
      <c r="M210" s="185" t="s">
        <v>19</v>
      </c>
      <c r="N210" s="186" t="s">
        <v>42</v>
      </c>
      <c r="P210" s="141">
        <f>O210*H210</f>
        <v>0</v>
      </c>
      <c r="Q210" s="141">
        <v>2.7E-2</v>
      </c>
      <c r="R210" s="141">
        <f>Q210*H210</f>
        <v>0.189</v>
      </c>
      <c r="S210" s="141">
        <v>0</v>
      </c>
      <c r="T210" s="142">
        <f>S210*H210</f>
        <v>0</v>
      </c>
      <c r="AR210" s="143" t="s">
        <v>183</v>
      </c>
      <c r="AT210" s="143" t="s">
        <v>273</v>
      </c>
      <c r="AU210" s="143" t="s">
        <v>80</v>
      </c>
      <c r="AY210" s="18" t="s">
        <v>127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78</v>
      </c>
      <c r="BK210" s="144">
        <f>ROUND(I210*H210,2)</f>
        <v>0</v>
      </c>
      <c r="BL210" s="18" t="s">
        <v>134</v>
      </c>
      <c r="BM210" s="143" t="s">
        <v>908</v>
      </c>
    </row>
    <row r="211" spans="2:65" s="11" customFormat="1" ht="22.9" customHeight="1">
      <c r="B211" s="120"/>
      <c r="D211" s="121" t="s">
        <v>70</v>
      </c>
      <c r="E211" s="130" t="s">
        <v>183</v>
      </c>
      <c r="F211" s="130" t="s">
        <v>909</v>
      </c>
      <c r="I211" s="123"/>
      <c r="J211" s="131">
        <f>BK211</f>
        <v>0</v>
      </c>
      <c r="L211" s="120"/>
      <c r="M211" s="125"/>
      <c r="P211" s="126">
        <f>SUM(P212:P327)</f>
        <v>0</v>
      </c>
      <c r="R211" s="126">
        <f>SUM(R212:R327)</f>
        <v>26.981948899999999</v>
      </c>
      <c r="T211" s="127">
        <f>SUM(T212:T327)</f>
        <v>44.379999999999995</v>
      </c>
      <c r="AR211" s="121" t="s">
        <v>78</v>
      </c>
      <c r="AT211" s="128" t="s">
        <v>70</v>
      </c>
      <c r="AU211" s="128" t="s">
        <v>78</v>
      </c>
      <c r="AY211" s="121" t="s">
        <v>127</v>
      </c>
      <c r="BK211" s="129">
        <f>SUM(BK212:BK327)</f>
        <v>0</v>
      </c>
    </row>
    <row r="212" spans="2:65" s="1" customFormat="1" ht="24.2" customHeight="1">
      <c r="B212" s="33"/>
      <c r="C212" s="132" t="s">
        <v>316</v>
      </c>
      <c r="D212" s="132" t="s">
        <v>129</v>
      </c>
      <c r="E212" s="133" t="s">
        <v>910</v>
      </c>
      <c r="F212" s="134" t="s">
        <v>911</v>
      </c>
      <c r="G212" s="135" t="s">
        <v>178</v>
      </c>
      <c r="H212" s="136">
        <v>174</v>
      </c>
      <c r="I212" s="137"/>
      <c r="J212" s="138">
        <f>ROUND(I212*H212,2)</f>
        <v>0</v>
      </c>
      <c r="K212" s="134" t="s">
        <v>133</v>
      </c>
      <c r="L212" s="33"/>
      <c r="M212" s="139" t="s">
        <v>19</v>
      </c>
      <c r="N212" s="140" t="s">
        <v>42</v>
      </c>
      <c r="P212" s="141">
        <f>O212*H212</f>
        <v>0</v>
      </c>
      <c r="Q212" s="141">
        <v>0</v>
      </c>
      <c r="R212" s="141">
        <f>Q212*H212</f>
        <v>0</v>
      </c>
      <c r="S212" s="141">
        <v>0.18</v>
      </c>
      <c r="T212" s="142">
        <f>S212*H212</f>
        <v>31.32</v>
      </c>
      <c r="AR212" s="143" t="s">
        <v>134</v>
      </c>
      <c r="AT212" s="143" t="s">
        <v>129</v>
      </c>
      <c r="AU212" s="143" t="s">
        <v>80</v>
      </c>
      <c r="AY212" s="18" t="s">
        <v>127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78</v>
      </c>
      <c r="BK212" s="144">
        <f>ROUND(I212*H212,2)</f>
        <v>0</v>
      </c>
      <c r="BL212" s="18" t="s">
        <v>134</v>
      </c>
      <c r="BM212" s="143" t="s">
        <v>912</v>
      </c>
    </row>
    <row r="213" spans="2:65" s="1" customFormat="1">
      <c r="B213" s="33"/>
      <c r="D213" s="145" t="s">
        <v>136</v>
      </c>
      <c r="F213" s="146" t="s">
        <v>913</v>
      </c>
      <c r="I213" s="147"/>
      <c r="L213" s="33"/>
      <c r="M213" s="148"/>
      <c r="T213" s="54"/>
      <c r="AT213" s="18" t="s">
        <v>136</v>
      </c>
      <c r="AU213" s="18" t="s">
        <v>80</v>
      </c>
    </row>
    <row r="214" spans="2:65" s="12" customFormat="1">
      <c r="B214" s="149"/>
      <c r="D214" s="150" t="s">
        <v>138</v>
      </c>
      <c r="E214" s="151" t="s">
        <v>19</v>
      </c>
      <c r="F214" s="152" t="s">
        <v>914</v>
      </c>
      <c r="H214" s="151" t="s">
        <v>19</v>
      </c>
      <c r="I214" s="153"/>
      <c r="L214" s="149"/>
      <c r="M214" s="154"/>
      <c r="T214" s="155"/>
      <c r="AT214" s="151" t="s">
        <v>138</v>
      </c>
      <c r="AU214" s="151" t="s">
        <v>80</v>
      </c>
      <c r="AV214" s="12" t="s">
        <v>78</v>
      </c>
      <c r="AW214" s="12" t="s">
        <v>33</v>
      </c>
      <c r="AX214" s="12" t="s">
        <v>71</v>
      </c>
      <c r="AY214" s="151" t="s">
        <v>127</v>
      </c>
    </row>
    <row r="215" spans="2:65" s="13" customFormat="1">
      <c r="B215" s="156"/>
      <c r="D215" s="150" t="s">
        <v>138</v>
      </c>
      <c r="E215" s="157" t="s">
        <v>19</v>
      </c>
      <c r="F215" s="158" t="s">
        <v>883</v>
      </c>
      <c r="H215" s="159">
        <v>174</v>
      </c>
      <c r="I215" s="160"/>
      <c r="L215" s="156"/>
      <c r="M215" s="161"/>
      <c r="T215" s="162"/>
      <c r="AT215" s="157" t="s">
        <v>138</v>
      </c>
      <c r="AU215" s="157" t="s">
        <v>80</v>
      </c>
      <c r="AV215" s="13" t="s">
        <v>80</v>
      </c>
      <c r="AW215" s="13" t="s">
        <v>33</v>
      </c>
      <c r="AX215" s="13" t="s">
        <v>78</v>
      </c>
      <c r="AY215" s="157" t="s">
        <v>127</v>
      </c>
    </row>
    <row r="216" spans="2:65" s="1" customFormat="1" ht="24.2" customHeight="1">
      <c r="B216" s="33"/>
      <c r="C216" s="132" t="s">
        <v>286</v>
      </c>
      <c r="D216" s="132" t="s">
        <v>129</v>
      </c>
      <c r="E216" s="133" t="s">
        <v>915</v>
      </c>
      <c r="F216" s="134" t="s">
        <v>916</v>
      </c>
      <c r="G216" s="135" t="s">
        <v>178</v>
      </c>
      <c r="H216" s="136">
        <v>17</v>
      </c>
      <c r="I216" s="137"/>
      <c r="J216" s="138">
        <f>ROUND(I216*H216,2)</f>
        <v>0</v>
      </c>
      <c r="K216" s="134" t="s">
        <v>133</v>
      </c>
      <c r="L216" s="33"/>
      <c r="M216" s="139" t="s">
        <v>19</v>
      </c>
      <c r="N216" s="140" t="s">
        <v>42</v>
      </c>
      <c r="P216" s="141">
        <f>O216*H216</f>
        <v>0</v>
      </c>
      <c r="Q216" s="141">
        <v>1.0000000000000001E-5</v>
      </c>
      <c r="R216" s="141">
        <f>Q216*H216</f>
        <v>1.7000000000000001E-4</v>
      </c>
      <c r="S216" s="141">
        <v>0</v>
      </c>
      <c r="T216" s="142">
        <f>S216*H216</f>
        <v>0</v>
      </c>
      <c r="AR216" s="143" t="s">
        <v>134</v>
      </c>
      <c r="AT216" s="143" t="s">
        <v>129</v>
      </c>
      <c r="AU216" s="143" t="s">
        <v>80</v>
      </c>
      <c r="AY216" s="18" t="s">
        <v>127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78</v>
      </c>
      <c r="BK216" s="144">
        <f>ROUND(I216*H216,2)</f>
        <v>0</v>
      </c>
      <c r="BL216" s="18" t="s">
        <v>134</v>
      </c>
      <c r="BM216" s="143" t="s">
        <v>917</v>
      </c>
    </row>
    <row r="217" spans="2:65" s="1" customFormat="1">
      <c r="B217" s="33"/>
      <c r="D217" s="145" t="s">
        <v>136</v>
      </c>
      <c r="F217" s="146" t="s">
        <v>918</v>
      </c>
      <c r="I217" s="147"/>
      <c r="L217" s="33"/>
      <c r="M217" s="148"/>
      <c r="T217" s="54"/>
      <c r="AT217" s="18" t="s">
        <v>136</v>
      </c>
      <c r="AU217" s="18" t="s">
        <v>80</v>
      </c>
    </row>
    <row r="218" spans="2:65" s="12" customFormat="1" ht="22.5">
      <c r="B218" s="149"/>
      <c r="D218" s="150" t="s">
        <v>138</v>
      </c>
      <c r="E218" s="151" t="s">
        <v>19</v>
      </c>
      <c r="F218" s="152" t="s">
        <v>919</v>
      </c>
      <c r="H218" s="151" t="s">
        <v>19</v>
      </c>
      <c r="I218" s="153"/>
      <c r="L218" s="149"/>
      <c r="M218" s="154"/>
      <c r="T218" s="155"/>
      <c r="AT218" s="151" t="s">
        <v>138</v>
      </c>
      <c r="AU218" s="151" t="s">
        <v>80</v>
      </c>
      <c r="AV218" s="12" t="s">
        <v>78</v>
      </c>
      <c r="AW218" s="12" t="s">
        <v>33</v>
      </c>
      <c r="AX218" s="12" t="s">
        <v>71</v>
      </c>
      <c r="AY218" s="151" t="s">
        <v>127</v>
      </c>
    </row>
    <row r="219" spans="2:65" s="13" customFormat="1">
      <c r="B219" s="156"/>
      <c r="D219" s="150" t="s">
        <v>138</v>
      </c>
      <c r="E219" s="157" t="s">
        <v>19</v>
      </c>
      <c r="F219" s="158" t="s">
        <v>920</v>
      </c>
      <c r="H219" s="159">
        <v>17</v>
      </c>
      <c r="I219" s="160"/>
      <c r="L219" s="156"/>
      <c r="M219" s="161"/>
      <c r="T219" s="162"/>
      <c r="AT219" s="157" t="s">
        <v>138</v>
      </c>
      <c r="AU219" s="157" t="s">
        <v>80</v>
      </c>
      <c r="AV219" s="13" t="s">
        <v>80</v>
      </c>
      <c r="AW219" s="13" t="s">
        <v>33</v>
      </c>
      <c r="AX219" s="13" t="s">
        <v>78</v>
      </c>
      <c r="AY219" s="157" t="s">
        <v>127</v>
      </c>
    </row>
    <row r="220" spans="2:65" s="1" customFormat="1" ht="24.2" customHeight="1">
      <c r="B220" s="33"/>
      <c r="C220" s="177" t="s">
        <v>324</v>
      </c>
      <c r="D220" s="177" t="s">
        <v>273</v>
      </c>
      <c r="E220" s="178" t="s">
        <v>921</v>
      </c>
      <c r="F220" s="179" t="s">
        <v>922</v>
      </c>
      <c r="G220" s="180" t="s">
        <v>178</v>
      </c>
      <c r="H220" s="181">
        <v>17.510000000000002</v>
      </c>
      <c r="I220" s="182"/>
      <c r="J220" s="183">
        <f>ROUND(I220*H220,2)</f>
        <v>0</v>
      </c>
      <c r="K220" s="179" t="s">
        <v>133</v>
      </c>
      <c r="L220" s="184"/>
      <c r="M220" s="185" t="s">
        <v>19</v>
      </c>
      <c r="N220" s="186" t="s">
        <v>42</v>
      </c>
      <c r="P220" s="141">
        <f>O220*H220</f>
        <v>0</v>
      </c>
      <c r="Q220" s="141">
        <v>2.6700000000000001E-3</v>
      </c>
      <c r="R220" s="141">
        <f>Q220*H220</f>
        <v>4.6751700000000007E-2</v>
      </c>
      <c r="S220" s="141">
        <v>0</v>
      </c>
      <c r="T220" s="142">
        <f>S220*H220</f>
        <v>0</v>
      </c>
      <c r="AR220" s="143" t="s">
        <v>183</v>
      </c>
      <c r="AT220" s="143" t="s">
        <v>273</v>
      </c>
      <c r="AU220" s="143" t="s">
        <v>80</v>
      </c>
      <c r="AY220" s="18" t="s">
        <v>127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78</v>
      </c>
      <c r="BK220" s="144">
        <f>ROUND(I220*H220,2)</f>
        <v>0</v>
      </c>
      <c r="BL220" s="18" t="s">
        <v>134</v>
      </c>
      <c r="BM220" s="143" t="s">
        <v>923</v>
      </c>
    </row>
    <row r="221" spans="2:65" s="13" customFormat="1">
      <c r="B221" s="156"/>
      <c r="D221" s="150" t="s">
        <v>138</v>
      </c>
      <c r="F221" s="158" t="s">
        <v>924</v>
      </c>
      <c r="H221" s="159">
        <v>17.510000000000002</v>
      </c>
      <c r="I221" s="160"/>
      <c r="L221" s="156"/>
      <c r="M221" s="161"/>
      <c r="T221" s="162"/>
      <c r="AT221" s="157" t="s">
        <v>138</v>
      </c>
      <c r="AU221" s="157" t="s">
        <v>80</v>
      </c>
      <c r="AV221" s="13" t="s">
        <v>80</v>
      </c>
      <c r="AW221" s="13" t="s">
        <v>4</v>
      </c>
      <c r="AX221" s="13" t="s">
        <v>78</v>
      </c>
      <c r="AY221" s="157" t="s">
        <v>127</v>
      </c>
    </row>
    <row r="222" spans="2:65" s="1" customFormat="1" ht="24.2" customHeight="1">
      <c r="B222" s="33"/>
      <c r="C222" s="132" t="s">
        <v>330</v>
      </c>
      <c r="D222" s="132" t="s">
        <v>129</v>
      </c>
      <c r="E222" s="133" t="s">
        <v>925</v>
      </c>
      <c r="F222" s="134" t="s">
        <v>926</v>
      </c>
      <c r="G222" s="135" t="s">
        <v>178</v>
      </c>
      <c r="H222" s="136">
        <v>174</v>
      </c>
      <c r="I222" s="137"/>
      <c r="J222" s="138">
        <f>ROUND(I222*H222,2)</f>
        <v>0</v>
      </c>
      <c r="K222" s="134" t="s">
        <v>133</v>
      </c>
      <c r="L222" s="33"/>
      <c r="M222" s="139" t="s">
        <v>19</v>
      </c>
      <c r="N222" s="140" t="s">
        <v>42</v>
      </c>
      <c r="P222" s="141">
        <f>O222*H222</f>
        <v>0</v>
      </c>
      <c r="Q222" s="141">
        <v>1.0000000000000001E-5</v>
      </c>
      <c r="R222" s="141">
        <f>Q222*H222</f>
        <v>1.7400000000000002E-3</v>
      </c>
      <c r="S222" s="141">
        <v>0</v>
      </c>
      <c r="T222" s="142">
        <f>S222*H222</f>
        <v>0</v>
      </c>
      <c r="AR222" s="143" t="s">
        <v>134</v>
      </c>
      <c r="AT222" s="143" t="s">
        <v>129</v>
      </c>
      <c r="AU222" s="143" t="s">
        <v>80</v>
      </c>
      <c r="AY222" s="18" t="s">
        <v>127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8" t="s">
        <v>78</v>
      </c>
      <c r="BK222" s="144">
        <f>ROUND(I222*H222,2)</f>
        <v>0</v>
      </c>
      <c r="BL222" s="18" t="s">
        <v>134</v>
      </c>
      <c r="BM222" s="143" t="s">
        <v>927</v>
      </c>
    </row>
    <row r="223" spans="2:65" s="1" customFormat="1">
      <c r="B223" s="33"/>
      <c r="D223" s="145" t="s">
        <v>136</v>
      </c>
      <c r="F223" s="146" t="s">
        <v>928</v>
      </c>
      <c r="I223" s="147"/>
      <c r="L223" s="33"/>
      <c r="M223" s="148"/>
      <c r="T223" s="54"/>
      <c r="AT223" s="18" t="s">
        <v>136</v>
      </c>
      <c r="AU223" s="18" t="s">
        <v>80</v>
      </c>
    </row>
    <row r="224" spans="2:65" s="1" customFormat="1" ht="24.2" customHeight="1">
      <c r="B224" s="33"/>
      <c r="C224" s="177" t="s">
        <v>335</v>
      </c>
      <c r="D224" s="177" t="s">
        <v>273</v>
      </c>
      <c r="E224" s="178" t="s">
        <v>929</v>
      </c>
      <c r="F224" s="179" t="s">
        <v>930</v>
      </c>
      <c r="G224" s="180" t="s">
        <v>178</v>
      </c>
      <c r="H224" s="181">
        <v>179.22</v>
      </c>
      <c r="I224" s="182"/>
      <c r="J224" s="183">
        <f>ROUND(I224*H224,2)</f>
        <v>0</v>
      </c>
      <c r="K224" s="179" t="s">
        <v>133</v>
      </c>
      <c r="L224" s="184"/>
      <c r="M224" s="185" t="s">
        <v>19</v>
      </c>
      <c r="N224" s="186" t="s">
        <v>42</v>
      </c>
      <c r="P224" s="141">
        <f>O224*H224</f>
        <v>0</v>
      </c>
      <c r="Q224" s="141">
        <v>4.2599999999999999E-3</v>
      </c>
      <c r="R224" s="141">
        <f>Q224*H224</f>
        <v>0.76347719999999997</v>
      </c>
      <c r="S224" s="141">
        <v>0</v>
      </c>
      <c r="T224" s="142">
        <f>S224*H224</f>
        <v>0</v>
      </c>
      <c r="AR224" s="143" t="s">
        <v>183</v>
      </c>
      <c r="AT224" s="143" t="s">
        <v>273</v>
      </c>
      <c r="AU224" s="143" t="s">
        <v>80</v>
      </c>
      <c r="AY224" s="18" t="s">
        <v>127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8" t="s">
        <v>78</v>
      </c>
      <c r="BK224" s="144">
        <f>ROUND(I224*H224,2)</f>
        <v>0</v>
      </c>
      <c r="BL224" s="18" t="s">
        <v>134</v>
      </c>
      <c r="BM224" s="143" t="s">
        <v>931</v>
      </c>
    </row>
    <row r="225" spans="2:65" s="13" customFormat="1">
      <c r="B225" s="156"/>
      <c r="D225" s="150" t="s">
        <v>138</v>
      </c>
      <c r="F225" s="158" t="s">
        <v>932</v>
      </c>
      <c r="H225" s="159">
        <v>179.22</v>
      </c>
      <c r="I225" s="160"/>
      <c r="L225" s="156"/>
      <c r="M225" s="161"/>
      <c r="T225" s="162"/>
      <c r="AT225" s="157" t="s">
        <v>138</v>
      </c>
      <c r="AU225" s="157" t="s">
        <v>80</v>
      </c>
      <c r="AV225" s="13" t="s">
        <v>80</v>
      </c>
      <c r="AW225" s="13" t="s">
        <v>4</v>
      </c>
      <c r="AX225" s="13" t="s">
        <v>78</v>
      </c>
      <c r="AY225" s="157" t="s">
        <v>127</v>
      </c>
    </row>
    <row r="226" spans="2:65" s="1" customFormat="1" ht="44.25" customHeight="1">
      <c r="B226" s="33"/>
      <c r="C226" s="132" t="s">
        <v>341</v>
      </c>
      <c r="D226" s="132" t="s">
        <v>129</v>
      </c>
      <c r="E226" s="133" t="s">
        <v>933</v>
      </c>
      <c r="F226" s="134" t="s">
        <v>934</v>
      </c>
      <c r="G226" s="135" t="s">
        <v>514</v>
      </c>
      <c r="H226" s="136">
        <v>8</v>
      </c>
      <c r="I226" s="137"/>
      <c r="J226" s="138">
        <f>ROUND(I226*H226,2)</f>
        <v>0</v>
      </c>
      <c r="K226" s="134" t="s">
        <v>133</v>
      </c>
      <c r="L226" s="33"/>
      <c r="M226" s="139" t="s">
        <v>19</v>
      </c>
      <c r="N226" s="140" t="s">
        <v>42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134</v>
      </c>
      <c r="AT226" s="143" t="s">
        <v>129</v>
      </c>
      <c r="AU226" s="143" t="s">
        <v>80</v>
      </c>
      <c r="AY226" s="18" t="s">
        <v>127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78</v>
      </c>
      <c r="BK226" s="144">
        <f>ROUND(I226*H226,2)</f>
        <v>0</v>
      </c>
      <c r="BL226" s="18" t="s">
        <v>134</v>
      </c>
      <c r="BM226" s="143" t="s">
        <v>935</v>
      </c>
    </row>
    <row r="227" spans="2:65" s="1" customFormat="1">
      <c r="B227" s="33"/>
      <c r="D227" s="145" t="s">
        <v>136</v>
      </c>
      <c r="F227" s="146" t="s">
        <v>936</v>
      </c>
      <c r="I227" s="147"/>
      <c r="L227" s="33"/>
      <c r="M227" s="148"/>
      <c r="T227" s="54"/>
      <c r="AT227" s="18" t="s">
        <v>136</v>
      </c>
      <c r="AU227" s="18" t="s">
        <v>80</v>
      </c>
    </row>
    <row r="228" spans="2:65" s="1" customFormat="1" ht="16.5" customHeight="1">
      <c r="B228" s="33"/>
      <c r="C228" s="177" t="s">
        <v>346</v>
      </c>
      <c r="D228" s="177" t="s">
        <v>273</v>
      </c>
      <c r="E228" s="178" t="s">
        <v>937</v>
      </c>
      <c r="F228" s="179" t="s">
        <v>938</v>
      </c>
      <c r="G228" s="180" t="s">
        <v>514</v>
      </c>
      <c r="H228" s="181">
        <v>7</v>
      </c>
      <c r="I228" s="182"/>
      <c r="J228" s="183">
        <f>ROUND(I228*H228,2)</f>
        <v>0</v>
      </c>
      <c r="K228" s="179" t="s">
        <v>133</v>
      </c>
      <c r="L228" s="184"/>
      <c r="M228" s="185" t="s">
        <v>19</v>
      </c>
      <c r="N228" s="186" t="s">
        <v>42</v>
      </c>
      <c r="P228" s="141">
        <f>O228*H228</f>
        <v>0</v>
      </c>
      <c r="Q228" s="141">
        <v>5.4000000000000001E-4</v>
      </c>
      <c r="R228" s="141">
        <f>Q228*H228</f>
        <v>3.7799999999999999E-3</v>
      </c>
      <c r="S228" s="141">
        <v>0</v>
      </c>
      <c r="T228" s="142">
        <f>S228*H228</f>
        <v>0</v>
      </c>
      <c r="AR228" s="143" t="s">
        <v>183</v>
      </c>
      <c r="AT228" s="143" t="s">
        <v>273</v>
      </c>
      <c r="AU228" s="143" t="s">
        <v>80</v>
      </c>
      <c r="AY228" s="18" t="s">
        <v>127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78</v>
      </c>
      <c r="BK228" s="144">
        <f>ROUND(I228*H228,2)</f>
        <v>0</v>
      </c>
      <c r="BL228" s="18" t="s">
        <v>134</v>
      </c>
      <c r="BM228" s="143" t="s">
        <v>939</v>
      </c>
    </row>
    <row r="229" spans="2:65" s="1" customFormat="1" ht="16.5" customHeight="1">
      <c r="B229" s="33"/>
      <c r="C229" s="177" t="s">
        <v>351</v>
      </c>
      <c r="D229" s="177" t="s">
        <v>273</v>
      </c>
      <c r="E229" s="178" t="s">
        <v>940</v>
      </c>
      <c r="F229" s="179" t="s">
        <v>941</v>
      </c>
      <c r="G229" s="180" t="s">
        <v>514</v>
      </c>
      <c r="H229" s="181">
        <v>1</v>
      </c>
      <c r="I229" s="182"/>
      <c r="J229" s="183">
        <f>ROUND(I229*H229,2)</f>
        <v>0</v>
      </c>
      <c r="K229" s="179" t="s">
        <v>133</v>
      </c>
      <c r="L229" s="184"/>
      <c r="M229" s="185" t="s">
        <v>19</v>
      </c>
      <c r="N229" s="186" t="s">
        <v>42</v>
      </c>
      <c r="P229" s="141">
        <f>O229*H229</f>
        <v>0</v>
      </c>
      <c r="Q229" s="141">
        <v>8.8000000000000003E-4</v>
      </c>
      <c r="R229" s="141">
        <f>Q229*H229</f>
        <v>8.8000000000000003E-4</v>
      </c>
      <c r="S229" s="141">
        <v>0</v>
      </c>
      <c r="T229" s="142">
        <f>S229*H229</f>
        <v>0</v>
      </c>
      <c r="AR229" s="143" t="s">
        <v>183</v>
      </c>
      <c r="AT229" s="143" t="s">
        <v>273</v>
      </c>
      <c r="AU229" s="143" t="s">
        <v>80</v>
      </c>
      <c r="AY229" s="18" t="s">
        <v>127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78</v>
      </c>
      <c r="BK229" s="144">
        <f>ROUND(I229*H229,2)</f>
        <v>0</v>
      </c>
      <c r="BL229" s="18" t="s">
        <v>134</v>
      </c>
      <c r="BM229" s="143" t="s">
        <v>942</v>
      </c>
    </row>
    <row r="230" spans="2:65" s="1" customFormat="1" ht="37.9" customHeight="1">
      <c r="B230" s="33"/>
      <c r="C230" s="132" t="s">
        <v>357</v>
      </c>
      <c r="D230" s="132" t="s">
        <v>129</v>
      </c>
      <c r="E230" s="133" t="s">
        <v>943</v>
      </c>
      <c r="F230" s="134" t="s">
        <v>944</v>
      </c>
      <c r="G230" s="135" t="s">
        <v>514</v>
      </c>
      <c r="H230" s="136">
        <v>5</v>
      </c>
      <c r="I230" s="137"/>
      <c r="J230" s="138">
        <f>ROUND(I230*H230,2)</f>
        <v>0</v>
      </c>
      <c r="K230" s="134" t="s">
        <v>133</v>
      </c>
      <c r="L230" s="33"/>
      <c r="M230" s="139" t="s">
        <v>19</v>
      </c>
      <c r="N230" s="140" t="s">
        <v>42</v>
      </c>
      <c r="P230" s="141">
        <f>O230*H230</f>
        <v>0</v>
      </c>
      <c r="Q230" s="141">
        <v>8.0000000000000007E-5</v>
      </c>
      <c r="R230" s="141">
        <f>Q230*H230</f>
        <v>4.0000000000000002E-4</v>
      </c>
      <c r="S230" s="141">
        <v>0</v>
      </c>
      <c r="T230" s="142">
        <f>S230*H230</f>
        <v>0</v>
      </c>
      <c r="AR230" s="143" t="s">
        <v>134</v>
      </c>
      <c r="AT230" s="143" t="s">
        <v>129</v>
      </c>
      <c r="AU230" s="143" t="s">
        <v>80</v>
      </c>
      <c r="AY230" s="18" t="s">
        <v>127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78</v>
      </c>
      <c r="BK230" s="144">
        <f>ROUND(I230*H230,2)</f>
        <v>0</v>
      </c>
      <c r="BL230" s="18" t="s">
        <v>134</v>
      </c>
      <c r="BM230" s="143" t="s">
        <v>945</v>
      </c>
    </row>
    <row r="231" spans="2:65" s="1" customFormat="1">
      <c r="B231" s="33"/>
      <c r="D231" s="145" t="s">
        <v>136</v>
      </c>
      <c r="F231" s="146" t="s">
        <v>946</v>
      </c>
      <c r="I231" s="147"/>
      <c r="L231" s="33"/>
      <c r="M231" s="148"/>
      <c r="T231" s="54"/>
      <c r="AT231" s="18" t="s">
        <v>136</v>
      </c>
      <c r="AU231" s="18" t="s">
        <v>80</v>
      </c>
    </row>
    <row r="232" spans="2:65" s="12" customFormat="1">
      <c r="B232" s="149"/>
      <c r="D232" s="150" t="s">
        <v>138</v>
      </c>
      <c r="E232" s="151" t="s">
        <v>19</v>
      </c>
      <c r="F232" s="152" t="s">
        <v>947</v>
      </c>
      <c r="H232" s="151" t="s">
        <v>19</v>
      </c>
      <c r="I232" s="153"/>
      <c r="L232" s="149"/>
      <c r="M232" s="154"/>
      <c r="T232" s="155"/>
      <c r="AT232" s="151" t="s">
        <v>138</v>
      </c>
      <c r="AU232" s="151" t="s">
        <v>80</v>
      </c>
      <c r="AV232" s="12" t="s">
        <v>78</v>
      </c>
      <c r="AW232" s="12" t="s">
        <v>33</v>
      </c>
      <c r="AX232" s="12" t="s">
        <v>71</v>
      </c>
      <c r="AY232" s="151" t="s">
        <v>127</v>
      </c>
    </row>
    <row r="233" spans="2:65" s="13" customFormat="1">
      <c r="B233" s="156"/>
      <c r="D233" s="150" t="s">
        <v>138</v>
      </c>
      <c r="E233" s="157" t="s">
        <v>19</v>
      </c>
      <c r="F233" s="158" t="s">
        <v>162</v>
      </c>
      <c r="H233" s="159">
        <v>5</v>
      </c>
      <c r="I233" s="160"/>
      <c r="L233" s="156"/>
      <c r="M233" s="161"/>
      <c r="T233" s="162"/>
      <c r="AT233" s="157" t="s">
        <v>138</v>
      </c>
      <c r="AU233" s="157" t="s">
        <v>80</v>
      </c>
      <c r="AV233" s="13" t="s">
        <v>80</v>
      </c>
      <c r="AW233" s="13" t="s">
        <v>33</v>
      </c>
      <c r="AX233" s="13" t="s">
        <v>78</v>
      </c>
      <c r="AY233" s="157" t="s">
        <v>127</v>
      </c>
    </row>
    <row r="234" spans="2:65" s="1" customFormat="1" ht="21.75" customHeight="1">
      <c r="B234" s="33"/>
      <c r="C234" s="177" t="s">
        <v>148</v>
      </c>
      <c r="D234" s="177" t="s">
        <v>273</v>
      </c>
      <c r="E234" s="178" t="s">
        <v>948</v>
      </c>
      <c r="F234" s="179" t="s">
        <v>949</v>
      </c>
      <c r="G234" s="180" t="s">
        <v>514</v>
      </c>
      <c r="H234" s="181">
        <v>5</v>
      </c>
      <c r="I234" s="182"/>
      <c r="J234" s="183">
        <f>ROUND(I234*H234,2)</f>
        <v>0</v>
      </c>
      <c r="K234" s="179" t="s">
        <v>133</v>
      </c>
      <c r="L234" s="184"/>
      <c r="M234" s="185" t="s">
        <v>19</v>
      </c>
      <c r="N234" s="186" t="s">
        <v>42</v>
      </c>
      <c r="P234" s="141">
        <f>O234*H234</f>
        <v>0</v>
      </c>
      <c r="Q234" s="141">
        <v>8.9999999999999998E-4</v>
      </c>
      <c r="R234" s="141">
        <f>Q234*H234</f>
        <v>4.4999999999999997E-3</v>
      </c>
      <c r="S234" s="141">
        <v>0</v>
      </c>
      <c r="T234" s="142">
        <f>S234*H234</f>
        <v>0</v>
      </c>
      <c r="AR234" s="143" t="s">
        <v>183</v>
      </c>
      <c r="AT234" s="143" t="s">
        <v>273</v>
      </c>
      <c r="AU234" s="143" t="s">
        <v>80</v>
      </c>
      <c r="AY234" s="18" t="s">
        <v>127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78</v>
      </c>
      <c r="BK234" s="144">
        <f>ROUND(I234*H234,2)</f>
        <v>0</v>
      </c>
      <c r="BL234" s="18" t="s">
        <v>134</v>
      </c>
      <c r="BM234" s="143" t="s">
        <v>950</v>
      </c>
    </row>
    <row r="235" spans="2:65" s="1" customFormat="1" ht="44.25" customHeight="1">
      <c r="B235" s="33"/>
      <c r="C235" s="132" t="s">
        <v>368</v>
      </c>
      <c r="D235" s="132" t="s">
        <v>129</v>
      </c>
      <c r="E235" s="133" t="s">
        <v>951</v>
      </c>
      <c r="F235" s="134" t="s">
        <v>952</v>
      </c>
      <c r="G235" s="135" t="s">
        <v>514</v>
      </c>
      <c r="H235" s="136">
        <v>1</v>
      </c>
      <c r="I235" s="137"/>
      <c r="J235" s="138">
        <f>ROUND(I235*H235,2)</f>
        <v>0</v>
      </c>
      <c r="K235" s="134" t="s">
        <v>133</v>
      </c>
      <c r="L235" s="33"/>
      <c r="M235" s="139" t="s">
        <v>19</v>
      </c>
      <c r="N235" s="140" t="s">
        <v>42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134</v>
      </c>
      <c r="AT235" s="143" t="s">
        <v>129</v>
      </c>
      <c r="AU235" s="143" t="s">
        <v>80</v>
      </c>
      <c r="AY235" s="18" t="s">
        <v>127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8" t="s">
        <v>78</v>
      </c>
      <c r="BK235" s="144">
        <f>ROUND(I235*H235,2)</f>
        <v>0</v>
      </c>
      <c r="BL235" s="18" t="s">
        <v>134</v>
      </c>
      <c r="BM235" s="143" t="s">
        <v>953</v>
      </c>
    </row>
    <row r="236" spans="2:65" s="1" customFormat="1">
      <c r="B236" s="33"/>
      <c r="D236" s="145" t="s">
        <v>136</v>
      </c>
      <c r="F236" s="146" t="s">
        <v>954</v>
      </c>
      <c r="I236" s="147"/>
      <c r="L236" s="33"/>
      <c r="M236" s="148"/>
      <c r="T236" s="54"/>
      <c r="AT236" s="18" t="s">
        <v>136</v>
      </c>
      <c r="AU236" s="18" t="s">
        <v>80</v>
      </c>
    </row>
    <row r="237" spans="2:65" s="12" customFormat="1">
      <c r="B237" s="149"/>
      <c r="D237" s="150" t="s">
        <v>138</v>
      </c>
      <c r="E237" s="151" t="s">
        <v>19</v>
      </c>
      <c r="F237" s="152" t="s">
        <v>955</v>
      </c>
      <c r="H237" s="151" t="s">
        <v>19</v>
      </c>
      <c r="I237" s="153"/>
      <c r="L237" s="149"/>
      <c r="M237" s="154"/>
      <c r="T237" s="155"/>
      <c r="AT237" s="151" t="s">
        <v>138</v>
      </c>
      <c r="AU237" s="151" t="s">
        <v>80</v>
      </c>
      <c r="AV237" s="12" t="s">
        <v>78</v>
      </c>
      <c r="AW237" s="12" t="s">
        <v>33</v>
      </c>
      <c r="AX237" s="12" t="s">
        <v>71</v>
      </c>
      <c r="AY237" s="151" t="s">
        <v>127</v>
      </c>
    </row>
    <row r="238" spans="2:65" s="13" customFormat="1">
      <c r="B238" s="156"/>
      <c r="D238" s="150" t="s">
        <v>138</v>
      </c>
      <c r="E238" s="157" t="s">
        <v>19</v>
      </c>
      <c r="F238" s="158" t="s">
        <v>78</v>
      </c>
      <c r="H238" s="159">
        <v>1</v>
      </c>
      <c r="I238" s="160"/>
      <c r="L238" s="156"/>
      <c r="M238" s="161"/>
      <c r="T238" s="162"/>
      <c r="AT238" s="157" t="s">
        <v>138</v>
      </c>
      <c r="AU238" s="157" t="s">
        <v>80</v>
      </c>
      <c r="AV238" s="13" t="s">
        <v>80</v>
      </c>
      <c r="AW238" s="13" t="s">
        <v>33</v>
      </c>
      <c r="AX238" s="13" t="s">
        <v>78</v>
      </c>
      <c r="AY238" s="157" t="s">
        <v>127</v>
      </c>
    </row>
    <row r="239" spans="2:65" s="1" customFormat="1" ht="21.75" customHeight="1">
      <c r="B239" s="33"/>
      <c r="C239" s="177" t="s">
        <v>373</v>
      </c>
      <c r="D239" s="177" t="s">
        <v>273</v>
      </c>
      <c r="E239" s="178" t="s">
        <v>956</v>
      </c>
      <c r="F239" s="179" t="s">
        <v>957</v>
      </c>
      <c r="G239" s="180" t="s">
        <v>514</v>
      </c>
      <c r="H239" s="181">
        <v>1</v>
      </c>
      <c r="I239" s="182"/>
      <c r="J239" s="183">
        <f>ROUND(I239*H239,2)</f>
        <v>0</v>
      </c>
      <c r="K239" s="179" t="s">
        <v>133</v>
      </c>
      <c r="L239" s="184"/>
      <c r="M239" s="185" t="s">
        <v>19</v>
      </c>
      <c r="N239" s="186" t="s">
        <v>42</v>
      </c>
      <c r="P239" s="141">
        <f>O239*H239</f>
        <v>0</v>
      </c>
      <c r="Q239" s="141">
        <v>6.2E-4</v>
      </c>
      <c r="R239" s="141">
        <f>Q239*H239</f>
        <v>6.2E-4</v>
      </c>
      <c r="S239" s="141">
        <v>0</v>
      </c>
      <c r="T239" s="142">
        <f>S239*H239</f>
        <v>0</v>
      </c>
      <c r="AR239" s="143" t="s">
        <v>183</v>
      </c>
      <c r="AT239" s="143" t="s">
        <v>273</v>
      </c>
      <c r="AU239" s="143" t="s">
        <v>80</v>
      </c>
      <c r="AY239" s="18" t="s">
        <v>127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8" t="s">
        <v>78</v>
      </c>
      <c r="BK239" s="144">
        <f>ROUND(I239*H239,2)</f>
        <v>0</v>
      </c>
      <c r="BL239" s="18" t="s">
        <v>134</v>
      </c>
      <c r="BM239" s="143" t="s">
        <v>958</v>
      </c>
    </row>
    <row r="240" spans="2:65" s="1" customFormat="1" ht="37.9" customHeight="1">
      <c r="B240" s="33"/>
      <c r="C240" s="132" t="s">
        <v>382</v>
      </c>
      <c r="D240" s="132" t="s">
        <v>129</v>
      </c>
      <c r="E240" s="133" t="s">
        <v>959</v>
      </c>
      <c r="F240" s="134" t="s">
        <v>960</v>
      </c>
      <c r="G240" s="135" t="s">
        <v>514</v>
      </c>
      <c r="H240" s="136">
        <v>2</v>
      </c>
      <c r="I240" s="137"/>
      <c r="J240" s="138">
        <f>ROUND(I240*H240,2)</f>
        <v>0</v>
      </c>
      <c r="K240" s="134" t="s">
        <v>133</v>
      </c>
      <c r="L240" s="33"/>
      <c r="M240" s="139" t="s">
        <v>19</v>
      </c>
      <c r="N240" s="140" t="s">
        <v>42</v>
      </c>
      <c r="P240" s="141">
        <f>O240*H240</f>
        <v>0</v>
      </c>
      <c r="Q240" s="141">
        <v>0</v>
      </c>
      <c r="R240" s="141">
        <f>Q240*H240</f>
        <v>0</v>
      </c>
      <c r="S240" s="141">
        <v>0</v>
      </c>
      <c r="T240" s="142">
        <f>S240*H240</f>
        <v>0</v>
      </c>
      <c r="AR240" s="143" t="s">
        <v>134</v>
      </c>
      <c r="AT240" s="143" t="s">
        <v>129</v>
      </c>
      <c r="AU240" s="143" t="s">
        <v>80</v>
      </c>
      <c r="AY240" s="18" t="s">
        <v>127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78</v>
      </c>
      <c r="BK240" s="144">
        <f>ROUND(I240*H240,2)</f>
        <v>0</v>
      </c>
      <c r="BL240" s="18" t="s">
        <v>134</v>
      </c>
      <c r="BM240" s="143" t="s">
        <v>961</v>
      </c>
    </row>
    <row r="241" spans="2:65" s="1" customFormat="1">
      <c r="B241" s="33"/>
      <c r="D241" s="145" t="s">
        <v>136</v>
      </c>
      <c r="F241" s="146" t="s">
        <v>962</v>
      </c>
      <c r="I241" s="147"/>
      <c r="L241" s="33"/>
      <c r="M241" s="148"/>
      <c r="T241" s="54"/>
      <c r="AT241" s="18" t="s">
        <v>136</v>
      </c>
      <c r="AU241" s="18" t="s">
        <v>80</v>
      </c>
    </row>
    <row r="242" spans="2:65" s="1" customFormat="1" ht="24.2" customHeight="1">
      <c r="B242" s="33"/>
      <c r="C242" s="177" t="s">
        <v>389</v>
      </c>
      <c r="D242" s="177" t="s">
        <v>273</v>
      </c>
      <c r="E242" s="178" t="s">
        <v>963</v>
      </c>
      <c r="F242" s="179" t="s">
        <v>964</v>
      </c>
      <c r="G242" s="180" t="s">
        <v>514</v>
      </c>
      <c r="H242" s="181">
        <v>2</v>
      </c>
      <c r="I242" s="182"/>
      <c r="J242" s="183">
        <f>ROUND(I242*H242,2)</f>
        <v>0</v>
      </c>
      <c r="K242" s="179" t="s">
        <v>133</v>
      </c>
      <c r="L242" s="184"/>
      <c r="M242" s="185" t="s">
        <v>19</v>
      </c>
      <c r="N242" s="186" t="s">
        <v>42</v>
      </c>
      <c r="P242" s="141">
        <f>O242*H242</f>
        <v>0</v>
      </c>
      <c r="Q242" s="141">
        <v>2.8E-3</v>
      </c>
      <c r="R242" s="141">
        <f>Q242*H242</f>
        <v>5.5999999999999999E-3</v>
      </c>
      <c r="S242" s="141">
        <v>0</v>
      </c>
      <c r="T242" s="142">
        <f>S242*H242</f>
        <v>0</v>
      </c>
      <c r="AR242" s="143" t="s">
        <v>183</v>
      </c>
      <c r="AT242" s="143" t="s">
        <v>273</v>
      </c>
      <c r="AU242" s="143" t="s">
        <v>80</v>
      </c>
      <c r="AY242" s="18" t="s">
        <v>127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78</v>
      </c>
      <c r="BK242" s="144">
        <f>ROUND(I242*H242,2)</f>
        <v>0</v>
      </c>
      <c r="BL242" s="18" t="s">
        <v>134</v>
      </c>
      <c r="BM242" s="143" t="s">
        <v>965</v>
      </c>
    </row>
    <row r="243" spans="2:65" s="1" customFormat="1" ht="37.9" customHeight="1">
      <c r="B243" s="33"/>
      <c r="C243" s="132" t="s">
        <v>395</v>
      </c>
      <c r="D243" s="132" t="s">
        <v>129</v>
      </c>
      <c r="E243" s="133" t="s">
        <v>966</v>
      </c>
      <c r="F243" s="134" t="s">
        <v>967</v>
      </c>
      <c r="G243" s="135" t="s">
        <v>514</v>
      </c>
      <c r="H243" s="136">
        <v>7</v>
      </c>
      <c r="I243" s="137"/>
      <c r="J243" s="138">
        <f>ROUND(I243*H243,2)</f>
        <v>0</v>
      </c>
      <c r="K243" s="134" t="s">
        <v>133</v>
      </c>
      <c r="L243" s="33"/>
      <c r="M243" s="139" t="s">
        <v>19</v>
      </c>
      <c r="N243" s="140" t="s">
        <v>42</v>
      </c>
      <c r="P243" s="141">
        <f>O243*H243</f>
        <v>0</v>
      </c>
      <c r="Q243" s="141">
        <v>0</v>
      </c>
      <c r="R243" s="141">
        <f>Q243*H243</f>
        <v>0</v>
      </c>
      <c r="S243" s="141">
        <v>0</v>
      </c>
      <c r="T243" s="142">
        <f>S243*H243</f>
        <v>0</v>
      </c>
      <c r="AR243" s="143" t="s">
        <v>134</v>
      </c>
      <c r="AT243" s="143" t="s">
        <v>129</v>
      </c>
      <c r="AU243" s="143" t="s">
        <v>80</v>
      </c>
      <c r="AY243" s="18" t="s">
        <v>127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78</v>
      </c>
      <c r="BK243" s="144">
        <f>ROUND(I243*H243,2)</f>
        <v>0</v>
      </c>
      <c r="BL243" s="18" t="s">
        <v>134</v>
      </c>
      <c r="BM243" s="143" t="s">
        <v>968</v>
      </c>
    </row>
    <row r="244" spans="2:65" s="1" customFormat="1">
      <c r="B244" s="33"/>
      <c r="D244" s="145" t="s">
        <v>136</v>
      </c>
      <c r="F244" s="146" t="s">
        <v>969</v>
      </c>
      <c r="I244" s="147"/>
      <c r="L244" s="33"/>
      <c r="M244" s="148"/>
      <c r="T244" s="54"/>
      <c r="AT244" s="18" t="s">
        <v>136</v>
      </c>
      <c r="AU244" s="18" t="s">
        <v>80</v>
      </c>
    </row>
    <row r="245" spans="2:65" s="1" customFormat="1" ht="21.75" customHeight="1">
      <c r="B245" s="33"/>
      <c r="C245" s="177" t="s">
        <v>401</v>
      </c>
      <c r="D245" s="177" t="s">
        <v>273</v>
      </c>
      <c r="E245" s="178" t="s">
        <v>970</v>
      </c>
      <c r="F245" s="179" t="s">
        <v>971</v>
      </c>
      <c r="G245" s="180" t="s">
        <v>514</v>
      </c>
      <c r="H245" s="181">
        <v>7</v>
      </c>
      <c r="I245" s="182"/>
      <c r="J245" s="183">
        <f>ROUND(I245*H245,2)</f>
        <v>0</v>
      </c>
      <c r="K245" s="179" t="s">
        <v>133</v>
      </c>
      <c r="L245" s="184"/>
      <c r="M245" s="185" t="s">
        <v>19</v>
      </c>
      <c r="N245" s="186" t="s">
        <v>42</v>
      </c>
      <c r="P245" s="141">
        <f>O245*H245</f>
        <v>0</v>
      </c>
      <c r="Q245" s="141">
        <v>1.32E-3</v>
      </c>
      <c r="R245" s="141">
        <f>Q245*H245</f>
        <v>9.2399999999999999E-3</v>
      </c>
      <c r="S245" s="141">
        <v>0</v>
      </c>
      <c r="T245" s="142">
        <f>S245*H245</f>
        <v>0</v>
      </c>
      <c r="AR245" s="143" t="s">
        <v>183</v>
      </c>
      <c r="AT245" s="143" t="s">
        <v>273</v>
      </c>
      <c r="AU245" s="143" t="s">
        <v>80</v>
      </c>
      <c r="AY245" s="18" t="s">
        <v>127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78</v>
      </c>
      <c r="BK245" s="144">
        <f>ROUND(I245*H245,2)</f>
        <v>0</v>
      </c>
      <c r="BL245" s="18" t="s">
        <v>134</v>
      </c>
      <c r="BM245" s="143" t="s">
        <v>972</v>
      </c>
    </row>
    <row r="246" spans="2:65" s="1" customFormat="1" ht="33" customHeight="1">
      <c r="B246" s="33"/>
      <c r="C246" s="132" t="s">
        <v>406</v>
      </c>
      <c r="D246" s="132" t="s">
        <v>129</v>
      </c>
      <c r="E246" s="133" t="s">
        <v>973</v>
      </c>
      <c r="F246" s="134" t="s">
        <v>974</v>
      </c>
      <c r="G246" s="135" t="s">
        <v>202</v>
      </c>
      <c r="H246" s="136">
        <v>3</v>
      </c>
      <c r="I246" s="137"/>
      <c r="J246" s="138">
        <f>ROUND(I246*H246,2)</f>
        <v>0</v>
      </c>
      <c r="K246" s="134" t="s">
        <v>133</v>
      </c>
      <c r="L246" s="33"/>
      <c r="M246" s="139" t="s">
        <v>19</v>
      </c>
      <c r="N246" s="140" t="s">
        <v>42</v>
      </c>
      <c r="P246" s="141">
        <f>O246*H246</f>
        <v>0</v>
      </c>
      <c r="Q246" s="141">
        <v>0</v>
      </c>
      <c r="R246" s="141">
        <f>Q246*H246</f>
        <v>0</v>
      </c>
      <c r="S246" s="141">
        <v>1.92</v>
      </c>
      <c r="T246" s="142">
        <f>S246*H246</f>
        <v>5.76</v>
      </c>
      <c r="AR246" s="143" t="s">
        <v>134</v>
      </c>
      <c r="AT246" s="143" t="s">
        <v>129</v>
      </c>
      <c r="AU246" s="143" t="s">
        <v>80</v>
      </c>
      <c r="AY246" s="18" t="s">
        <v>127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78</v>
      </c>
      <c r="BK246" s="144">
        <f>ROUND(I246*H246,2)</f>
        <v>0</v>
      </c>
      <c r="BL246" s="18" t="s">
        <v>134</v>
      </c>
      <c r="BM246" s="143" t="s">
        <v>975</v>
      </c>
    </row>
    <row r="247" spans="2:65" s="1" customFormat="1">
      <c r="B247" s="33"/>
      <c r="D247" s="145" t="s">
        <v>136</v>
      </c>
      <c r="F247" s="146" t="s">
        <v>976</v>
      </c>
      <c r="I247" s="147"/>
      <c r="L247" s="33"/>
      <c r="M247" s="148"/>
      <c r="T247" s="54"/>
      <c r="AT247" s="18" t="s">
        <v>136</v>
      </c>
      <c r="AU247" s="18" t="s">
        <v>80</v>
      </c>
    </row>
    <row r="248" spans="2:65" s="12" customFormat="1">
      <c r="B248" s="149"/>
      <c r="D248" s="150" t="s">
        <v>138</v>
      </c>
      <c r="E248" s="151" t="s">
        <v>19</v>
      </c>
      <c r="F248" s="152" t="s">
        <v>977</v>
      </c>
      <c r="H248" s="151" t="s">
        <v>19</v>
      </c>
      <c r="I248" s="153"/>
      <c r="L248" s="149"/>
      <c r="M248" s="154"/>
      <c r="T248" s="155"/>
      <c r="AT248" s="151" t="s">
        <v>138</v>
      </c>
      <c r="AU248" s="151" t="s">
        <v>80</v>
      </c>
      <c r="AV248" s="12" t="s">
        <v>78</v>
      </c>
      <c r="AW248" s="12" t="s">
        <v>33</v>
      </c>
      <c r="AX248" s="12" t="s">
        <v>71</v>
      </c>
      <c r="AY248" s="151" t="s">
        <v>127</v>
      </c>
    </row>
    <row r="249" spans="2:65" s="13" customFormat="1">
      <c r="B249" s="156"/>
      <c r="D249" s="150" t="s">
        <v>138</v>
      </c>
      <c r="E249" s="157" t="s">
        <v>19</v>
      </c>
      <c r="F249" s="158" t="s">
        <v>978</v>
      </c>
      <c r="H249" s="159">
        <v>3</v>
      </c>
      <c r="I249" s="160"/>
      <c r="L249" s="156"/>
      <c r="M249" s="161"/>
      <c r="T249" s="162"/>
      <c r="AT249" s="157" t="s">
        <v>138</v>
      </c>
      <c r="AU249" s="157" t="s">
        <v>80</v>
      </c>
      <c r="AV249" s="13" t="s">
        <v>80</v>
      </c>
      <c r="AW249" s="13" t="s">
        <v>33</v>
      </c>
      <c r="AX249" s="13" t="s">
        <v>78</v>
      </c>
      <c r="AY249" s="157" t="s">
        <v>127</v>
      </c>
    </row>
    <row r="250" spans="2:65" s="1" customFormat="1" ht="24.2" customHeight="1">
      <c r="B250" s="33"/>
      <c r="C250" s="132" t="s">
        <v>413</v>
      </c>
      <c r="D250" s="132" t="s">
        <v>129</v>
      </c>
      <c r="E250" s="133" t="s">
        <v>979</v>
      </c>
      <c r="F250" s="134" t="s">
        <v>980</v>
      </c>
      <c r="G250" s="135" t="s">
        <v>981</v>
      </c>
      <c r="H250" s="136">
        <v>7</v>
      </c>
      <c r="I250" s="137"/>
      <c r="J250" s="138">
        <f>ROUND(I250*H250,2)</f>
        <v>0</v>
      </c>
      <c r="K250" s="134" t="s">
        <v>133</v>
      </c>
      <c r="L250" s="33"/>
      <c r="M250" s="139" t="s">
        <v>19</v>
      </c>
      <c r="N250" s="140" t="s">
        <v>42</v>
      </c>
      <c r="P250" s="141">
        <f>O250*H250</f>
        <v>0</v>
      </c>
      <c r="Q250" s="141">
        <v>1E-4</v>
      </c>
      <c r="R250" s="141">
        <f>Q250*H250</f>
        <v>6.9999999999999999E-4</v>
      </c>
      <c r="S250" s="141">
        <v>0</v>
      </c>
      <c r="T250" s="142">
        <f>S250*H250</f>
        <v>0</v>
      </c>
      <c r="AR250" s="143" t="s">
        <v>134</v>
      </c>
      <c r="AT250" s="143" t="s">
        <v>129</v>
      </c>
      <c r="AU250" s="143" t="s">
        <v>80</v>
      </c>
      <c r="AY250" s="18" t="s">
        <v>127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8" t="s">
        <v>78</v>
      </c>
      <c r="BK250" s="144">
        <f>ROUND(I250*H250,2)</f>
        <v>0</v>
      </c>
      <c r="BL250" s="18" t="s">
        <v>134</v>
      </c>
      <c r="BM250" s="143" t="s">
        <v>982</v>
      </c>
    </row>
    <row r="251" spans="2:65" s="1" customFormat="1">
      <c r="B251" s="33"/>
      <c r="D251" s="145" t="s">
        <v>136</v>
      </c>
      <c r="F251" s="146" t="s">
        <v>983</v>
      </c>
      <c r="I251" s="147"/>
      <c r="L251" s="33"/>
      <c r="M251" s="148"/>
      <c r="T251" s="54"/>
      <c r="AT251" s="18" t="s">
        <v>136</v>
      </c>
      <c r="AU251" s="18" t="s">
        <v>80</v>
      </c>
    </row>
    <row r="252" spans="2:65" s="12" customFormat="1">
      <c r="B252" s="149"/>
      <c r="D252" s="150" t="s">
        <v>138</v>
      </c>
      <c r="E252" s="151" t="s">
        <v>19</v>
      </c>
      <c r="F252" s="152" t="s">
        <v>984</v>
      </c>
      <c r="H252" s="151" t="s">
        <v>19</v>
      </c>
      <c r="I252" s="153"/>
      <c r="L252" s="149"/>
      <c r="M252" s="154"/>
      <c r="T252" s="155"/>
      <c r="AT252" s="151" t="s">
        <v>138</v>
      </c>
      <c r="AU252" s="151" t="s">
        <v>80</v>
      </c>
      <c r="AV252" s="12" t="s">
        <v>78</v>
      </c>
      <c r="AW252" s="12" t="s">
        <v>33</v>
      </c>
      <c r="AX252" s="12" t="s">
        <v>71</v>
      </c>
      <c r="AY252" s="151" t="s">
        <v>127</v>
      </c>
    </row>
    <row r="253" spans="2:65" s="13" customFormat="1">
      <c r="B253" s="156"/>
      <c r="D253" s="150" t="s">
        <v>138</v>
      </c>
      <c r="E253" s="157" t="s">
        <v>19</v>
      </c>
      <c r="F253" s="158" t="s">
        <v>175</v>
      </c>
      <c r="H253" s="159">
        <v>7</v>
      </c>
      <c r="I253" s="160"/>
      <c r="L253" s="156"/>
      <c r="M253" s="161"/>
      <c r="T253" s="162"/>
      <c r="AT253" s="157" t="s">
        <v>138</v>
      </c>
      <c r="AU253" s="157" t="s">
        <v>80</v>
      </c>
      <c r="AV253" s="13" t="s">
        <v>80</v>
      </c>
      <c r="AW253" s="13" t="s">
        <v>33</v>
      </c>
      <c r="AX253" s="13" t="s">
        <v>78</v>
      </c>
      <c r="AY253" s="157" t="s">
        <v>127</v>
      </c>
    </row>
    <row r="254" spans="2:65" s="1" customFormat="1" ht="24.2" customHeight="1">
      <c r="B254" s="33"/>
      <c r="C254" s="132" t="s">
        <v>419</v>
      </c>
      <c r="D254" s="132" t="s">
        <v>129</v>
      </c>
      <c r="E254" s="133" t="s">
        <v>985</v>
      </c>
      <c r="F254" s="134" t="s">
        <v>986</v>
      </c>
      <c r="G254" s="135" t="s">
        <v>981</v>
      </c>
      <c r="H254" s="136">
        <v>4</v>
      </c>
      <c r="I254" s="137"/>
      <c r="J254" s="138">
        <f>ROUND(I254*H254,2)</f>
        <v>0</v>
      </c>
      <c r="K254" s="134" t="s">
        <v>133</v>
      </c>
      <c r="L254" s="33"/>
      <c r="M254" s="139" t="s">
        <v>19</v>
      </c>
      <c r="N254" s="140" t="s">
        <v>42</v>
      </c>
      <c r="P254" s="141">
        <f>O254*H254</f>
        <v>0</v>
      </c>
      <c r="Q254" s="141">
        <v>1.8000000000000001E-4</v>
      </c>
      <c r="R254" s="141">
        <f>Q254*H254</f>
        <v>7.2000000000000005E-4</v>
      </c>
      <c r="S254" s="141">
        <v>0</v>
      </c>
      <c r="T254" s="142">
        <f>S254*H254</f>
        <v>0</v>
      </c>
      <c r="AR254" s="143" t="s">
        <v>134</v>
      </c>
      <c r="AT254" s="143" t="s">
        <v>129</v>
      </c>
      <c r="AU254" s="143" t="s">
        <v>80</v>
      </c>
      <c r="AY254" s="18" t="s">
        <v>127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78</v>
      </c>
      <c r="BK254" s="144">
        <f>ROUND(I254*H254,2)</f>
        <v>0</v>
      </c>
      <c r="BL254" s="18" t="s">
        <v>134</v>
      </c>
      <c r="BM254" s="143" t="s">
        <v>987</v>
      </c>
    </row>
    <row r="255" spans="2:65" s="1" customFormat="1">
      <c r="B255" s="33"/>
      <c r="D255" s="145" t="s">
        <v>136</v>
      </c>
      <c r="F255" s="146" t="s">
        <v>988</v>
      </c>
      <c r="I255" s="147"/>
      <c r="L255" s="33"/>
      <c r="M255" s="148"/>
      <c r="T255" s="54"/>
      <c r="AT255" s="18" t="s">
        <v>136</v>
      </c>
      <c r="AU255" s="18" t="s">
        <v>80</v>
      </c>
    </row>
    <row r="256" spans="2:65" s="12" customFormat="1">
      <c r="B256" s="149"/>
      <c r="D256" s="150" t="s">
        <v>138</v>
      </c>
      <c r="E256" s="151" t="s">
        <v>19</v>
      </c>
      <c r="F256" s="152" t="s">
        <v>989</v>
      </c>
      <c r="H256" s="151" t="s">
        <v>19</v>
      </c>
      <c r="I256" s="153"/>
      <c r="L256" s="149"/>
      <c r="M256" s="154"/>
      <c r="T256" s="155"/>
      <c r="AT256" s="151" t="s">
        <v>138</v>
      </c>
      <c r="AU256" s="151" t="s">
        <v>80</v>
      </c>
      <c r="AV256" s="12" t="s">
        <v>78</v>
      </c>
      <c r="AW256" s="12" t="s">
        <v>33</v>
      </c>
      <c r="AX256" s="12" t="s">
        <v>71</v>
      </c>
      <c r="AY256" s="151" t="s">
        <v>127</v>
      </c>
    </row>
    <row r="257" spans="2:65" s="13" customFormat="1">
      <c r="B257" s="156"/>
      <c r="D257" s="150" t="s">
        <v>138</v>
      </c>
      <c r="E257" s="157" t="s">
        <v>19</v>
      </c>
      <c r="F257" s="158" t="s">
        <v>134</v>
      </c>
      <c r="H257" s="159">
        <v>4</v>
      </c>
      <c r="I257" s="160"/>
      <c r="L257" s="156"/>
      <c r="M257" s="161"/>
      <c r="T257" s="162"/>
      <c r="AT257" s="157" t="s">
        <v>138</v>
      </c>
      <c r="AU257" s="157" t="s">
        <v>80</v>
      </c>
      <c r="AV257" s="13" t="s">
        <v>80</v>
      </c>
      <c r="AW257" s="13" t="s">
        <v>33</v>
      </c>
      <c r="AX257" s="13" t="s">
        <v>78</v>
      </c>
      <c r="AY257" s="157" t="s">
        <v>127</v>
      </c>
    </row>
    <row r="258" spans="2:65" s="1" customFormat="1" ht="24.2" customHeight="1">
      <c r="B258" s="33"/>
      <c r="C258" s="132" t="s">
        <v>426</v>
      </c>
      <c r="D258" s="132" t="s">
        <v>129</v>
      </c>
      <c r="E258" s="133" t="s">
        <v>990</v>
      </c>
      <c r="F258" s="134" t="s">
        <v>991</v>
      </c>
      <c r="G258" s="135" t="s">
        <v>514</v>
      </c>
      <c r="H258" s="136">
        <v>3</v>
      </c>
      <c r="I258" s="137"/>
      <c r="J258" s="138">
        <f>ROUND(I258*H258,2)</f>
        <v>0</v>
      </c>
      <c r="K258" s="134" t="s">
        <v>133</v>
      </c>
      <c r="L258" s="33"/>
      <c r="M258" s="139" t="s">
        <v>19</v>
      </c>
      <c r="N258" s="140" t="s">
        <v>42</v>
      </c>
      <c r="P258" s="141">
        <f>O258*H258</f>
        <v>0</v>
      </c>
      <c r="Q258" s="141">
        <v>0.41948000000000002</v>
      </c>
      <c r="R258" s="141">
        <f>Q258*H258</f>
        <v>1.25844</v>
      </c>
      <c r="S258" s="141">
        <v>0</v>
      </c>
      <c r="T258" s="142">
        <f>S258*H258</f>
        <v>0</v>
      </c>
      <c r="AR258" s="143" t="s">
        <v>134</v>
      </c>
      <c r="AT258" s="143" t="s">
        <v>129</v>
      </c>
      <c r="AU258" s="143" t="s">
        <v>80</v>
      </c>
      <c r="AY258" s="18" t="s">
        <v>127</v>
      </c>
      <c r="BE258" s="144">
        <f>IF(N258="základní",J258,0)</f>
        <v>0</v>
      </c>
      <c r="BF258" s="144">
        <f>IF(N258="snížená",J258,0)</f>
        <v>0</v>
      </c>
      <c r="BG258" s="144">
        <f>IF(N258="zákl. přenesená",J258,0)</f>
        <v>0</v>
      </c>
      <c r="BH258" s="144">
        <f>IF(N258="sníž. přenesená",J258,0)</f>
        <v>0</v>
      </c>
      <c r="BI258" s="144">
        <f>IF(N258="nulová",J258,0)</f>
        <v>0</v>
      </c>
      <c r="BJ258" s="18" t="s">
        <v>78</v>
      </c>
      <c r="BK258" s="144">
        <f>ROUND(I258*H258,2)</f>
        <v>0</v>
      </c>
      <c r="BL258" s="18" t="s">
        <v>134</v>
      </c>
      <c r="BM258" s="143" t="s">
        <v>992</v>
      </c>
    </row>
    <row r="259" spans="2:65" s="1" customFormat="1">
      <c r="B259" s="33"/>
      <c r="D259" s="145" t="s">
        <v>136</v>
      </c>
      <c r="F259" s="146" t="s">
        <v>993</v>
      </c>
      <c r="I259" s="147"/>
      <c r="L259" s="33"/>
      <c r="M259" s="148"/>
      <c r="T259" s="54"/>
      <c r="AT259" s="18" t="s">
        <v>136</v>
      </c>
      <c r="AU259" s="18" t="s">
        <v>80</v>
      </c>
    </row>
    <row r="260" spans="2:65" s="12" customFormat="1">
      <c r="B260" s="149"/>
      <c r="D260" s="150" t="s">
        <v>138</v>
      </c>
      <c r="E260" s="151" t="s">
        <v>19</v>
      </c>
      <c r="F260" s="152" t="s">
        <v>994</v>
      </c>
      <c r="H260" s="151" t="s">
        <v>19</v>
      </c>
      <c r="I260" s="153"/>
      <c r="L260" s="149"/>
      <c r="M260" s="154"/>
      <c r="T260" s="155"/>
      <c r="AT260" s="151" t="s">
        <v>138</v>
      </c>
      <c r="AU260" s="151" t="s">
        <v>80</v>
      </c>
      <c r="AV260" s="12" t="s">
        <v>78</v>
      </c>
      <c r="AW260" s="12" t="s">
        <v>33</v>
      </c>
      <c r="AX260" s="12" t="s">
        <v>71</v>
      </c>
      <c r="AY260" s="151" t="s">
        <v>127</v>
      </c>
    </row>
    <row r="261" spans="2:65" s="13" customFormat="1">
      <c r="B261" s="156"/>
      <c r="D261" s="150" t="s">
        <v>138</v>
      </c>
      <c r="E261" s="157" t="s">
        <v>19</v>
      </c>
      <c r="F261" s="158" t="s">
        <v>149</v>
      </c>
      <c r="H261" s="159">
        <v>3</v>
      </c>
      <c r="I261" s="160"/>
      <c r="L261" s="156"/>
      <c r="M261" s="161"/>
      <c r="T261" s="162"/>
      <c r="AT261" s="157" t="s">
        <v>138</v>
      </c>
      <c r="AU261" s="157" t="s">
        <v>80</v>
      </c>
      <c r="AV261" s="13" t="s">
        <v>80</v>
      </c>
      <c r="AW261" s="13" t="s">
        <v>33</v>
      </c>
      <c r="AX261" s="13" t="s">
        <v>78</v>
      </c>
      <c r="AY261" s="157" t="s">
        <v>127</v>
      </c>
    </row>
    <row r="262" spans="2:65" s="1" customFormat="1" ht="21.75" customHeight="1">
      <c r="B262" s="33"/>
      <c r="C262" s="177" t="s">
        <v>412</v>
      </c>
      <c r="D262" s="177" t="s">
        <v>273</v>
      </c>
      <c r="E262" s="178" t="s">
        <v>995</v>
      </c>
      <c r="F262" s="179" t="s">
        <v>996</v>
      </c>
      <c r="G262" s="180" t="s">
        <v>514</v>
      </c>
      <c r="H262" s="181">
        <v>3</v>
      </c>
      <c r="I262" s="182"/>
      <c r="J262" s="183">
        <f>ROUND(I262*H262,2)</f>
        <v>0</v>
      </c>
      <c r="K262" s="179" t="s">
        <v>133</v>
      </c>
      <c r="L262" s="184"/>
      <c r="M262" s="185" t="s">
        <v>19</v>
      </c>
      <c r="N262" s="186" t="s">
        <v>42</v>
      </c>
      <c r="P262" s="141">
        <f>O262*H262</f>
        <v>0</v>
      </c>
      <c r="Q262" s="141">
        <v>1.23</v>
      </c>
      <c r="R262" s="141">
        <f>Q262*H262</f>
        <v>3.69</v>
      </c>
      <c r="S262" s="141">
        <v>0</v>
      </c>
      <c r="T262" s="142">
        <f>S262*H262</f>
        <v>0</v>
      </c>
      <c r="AR262" s="143" t="s">
        <v>183</v>
      </c>
      <c r="AT262" s="143" t="s">
        <v>273</v>
      </c>
      <c r="AU262" s="143" t="s">
        <v>80</v>
      </c>
      <c r="AY262" s="18" t="s">
        <v>127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8" t="s">
        <v>78</v>
      </c>
      <c r="BK262" s="144">
        <f>ROUND(I262*H262,2)</f>
        <v>0</v>
      </c>
      <c r="BL262" s="18" t="s">
        <v>134</v>
      </c>
      <c r="BM262" s="143" t="s">
        <v>997</v>
      </c>
    </row>
    <row r="263" spans="2:65" s="1" customFormat="1" ht="24.2" customHeight="1">
      <c r="B263" s="33"/>
      <c r="C263" s="132" t="s">
        <v>437</v>
      </c>
      <c r="D263" s="132" t="s">
        <v>129</v>
      </c>
      <c r="E263" s="133" t="s">
        <v>998</v>
      </c>
      <c r="F263" s="134" t="s">
        <v>999</v>
      </c>
      <c r="G263" s="135" t="s">
        <v>514</v>
      </c>
      <c r="H263" s="136">
        <v>2</v>
      </c>
      <c r="I263" s="137"/>
      <c r="J263" s="138">
        <f>ROUND(I263*H263,2)</f>
        <v>0</v>
      </c>
      <c r="K263" s="134" t="s">
        <v>133</v>
      </c>
      <c r="L263" s="33"/>
      <c r="M263" s="139" t="s">
        <v>19</v>
      </c>
      <c r="N263" s="140" t="s">
        <v>42</v>
      </c>
      <c r="P263" s="141">
        <f>O263*H263</f>
        <v>0</v>
      </c>
      <c r="Q263" s="141">
        <v>0.41948000000000002</v>
      </c>
      <c r="R263" s="141">
        <f>Q263*H263</f>
        <v>0.83896000000000004</v>
      </c>
      <c r="S263" s="141">
        <v>0</v>
      </c>
      <c r="T263" s="142">
        <f>S263*H263</f>
        <v>0</v>
      </c>
      <c r="AR263" s="143" t="s">
        <v>134</v>
      </c>
      <c r="AT263" s="143" t="s">
        <v>129</v>
      </c>
      <c r="AU263" s="143" t="s">
        <v>80</v>
      </c>
      <c r="AY263" s="18" t="s">
        <v>127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78</v>
      </c>
      <c r="BK263" s="144">
        <f>ROUND(I263*H263,2)</f>
        <v>0</v>
      </c>
      <c r="BL263" s="18" t="s">
        <v>134</v>
      </c>
      <c r="BM263" s="143" t="s">
        <v>1000</v>
      </c>
    </row>
    <row r="264" spans="2:65" s="1" customFormat="1">
      <c r="B264" s="33"/>
      <c r="D264" s="145" t="s">
        <v>136</v>
      </c>
      <c r="F264" s="146" t="s">
        <v>1001</v>
      </c>
      <c r="I264" s="147"/>
      <c r="L264" s="33"/>
      <c r="M264" s="148"/>
      <c r="T264" s="54"/>
      <c r="AT264" s="18" t="s">
        <v>136</v>
      </c>
      <c r="AU264" s="18" t="s">
        <v>80</v>
      </c>
    </row>
    <row r="265" spans="2:65" s="12" customFormat="1">
      <c r="B265" s="149"/>
      <c r="D265" s="150" t="s">
        <v>138</v>
      </c>
      <c r="E265" s="151" t="s">
        <v>19</v>
      </c>
      <c r="F265" s="152" t="s">
        <v>1002</v>
      </c>
      <c r="H265" s="151" t="s">
        <v>19</v>
      </c>
      <c r="I265" s="153"/>
      <c r="L265" s="149"/>
      <c r="M265" s="154"/>
      <c r="T265" s="155"/>
      <c r="AT265" s="151" t="s">
        <v>138</v>
      </c>
      <c r="AU265" s="151" t="s">
        <v>80</v>
      </c>
      <c r="AV265" s="12" t="s">
        <v>78</v>
      </c>
      <c r="AW265" s="12" t="s">
        <v>33</v>
      </c>
      <c r="AX265" s="12" t="s">
        <v>71</v>
      </c>
      <c r="AY265" s="151" t="s">
        <v>127</v>
      </c>
    </row>
    <row r="266" spans="2:65" s="13" customFormat="1">
      <c r="B266" s="156"/>
      <c r="D266" s="150" t="s">
        <v>138</v>
      </c>
      <c r="E266" s="157" t="s">
        <v>19</v>
      </c>
      <c r="F266" s="158" t="s">
        <v>80</v>
      </c>
      <c r="H266" s="159">
        <v>2</v>
      </c>
      <c r="I266" s="160"/>
      <c r="L266" s="156"/>
      <c r="M266" s="161"/>
      <c r="T266" s="162"/>
      <c r="AT266" s="157" t="s">
        <v>138</v>
      </c>
      <c r="AU266" s="157" t="s">
        <v>80</v>
      </c>
      <c r="AV266" s="13" t="s">
        <v>80</v>
      </c>
      <c r="AW266" s="13" t="s">
        <v>33</v>
      </c>
      <c r="AX266" s="13" t="s">
        <v>78</v>
      </c>
      <c r="AY266" s="157" t="s">
        <v>127</v>
      </c>
    </row>
    <row r="267" spans="2:65" s="1" customFormat="1" ht="21.75" customHeight="1">
      <c r="B267" s="33"/>
      <c r="C267" s="177" t="s">
        <v>442</v>
      </c>
      <c r="D267" s="177" t="s">
        <v>273</v>
      </c>
      <c r="E267" s="178" t="s">
        <v>1003</v>
      </c>
      <c r="F267" s="179" t="s">
        <v>1004</v>
      </c>
      <c r="G267" s="180" t="s">
        <v>514</v>
      </c>
      <c r="H267" s="181">
        <v>2</v>
      </c>
      <c r="I267" s="182"/>
      <c r="J267" s="183">
        <f>ROUND(I267*H267,2)</f>
        <v>0</v>
      </c>
      <c r="K267" s="179" t="s">
        <v>133</v>
      </c>
      <c r="L267" s="184"/>
      <c r="M267" s="185" t="s">
        <v>19</v>
      </c>
      <c r="N267" s="186" t="s">
        <v>42</v>
      </c>
      <c r="P267" s="141">
        <f>O267*H267</f>
        <v>0</v>
      </c>
      <c r="Q267" s="141">
        <v>2.1</v>
      </c>
      <c r="R267" s="141">
        <f>Q267*H267</f>
        <v>4.2</v>
      </c>
      <c r="S267" s="141">
        <v>0</v>
      </c>
      <c r="T267" s="142">
        <f>S267*H267</f>
        <v>0</v>
      </c>
      <c r="AR267" s="143" t="s">
        <v>183</v>
      </c>
      <c r="AT267" s="143" t="s">
        <v>273</v>
      </c>
      <c r="AU267" s="143" t="s">
        <v>80</v>
      </c>
      <c r="AY267" s="18" t="s">
        <v>127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8" t="s">
        <v>78</v>
      </c>
      <c r="BK267" s="144">
        <f>ROUND(I267*H267,2)</f>
        <v>0</v>
      </c>
      <c r="BL267" s="18" t="s">
        <v>134</v>
      </c>
      <c r="BM267" s="143" t="s">
        <v>1005</v>
      </c>
    </row>
    <row r="268" spans="2:65" s="1" customFormat="1" ht="24.2" customHeight="1">
      <c r="B268" s="33"/>
      <c r="C268" s="132" t="s">
        <v>449</v>
      </c>
      <c r="D268" s="132" t="s">
        <v>129</v>
      </c>
      <c r="E268" s="133" t="s">
        <v>1006</v>
      </c>
      <c r="F268" s="134" t="s">
        <v>1007</v>
      </c>
      <c r="G268" s="135" t="s">
        <v>514</v>
      </c>
      <c r="H268" s="136">
        <v>1</v>
      </c>
      <c r="I268" s="137"/>
      <c r="J268" s="138">
        <f>ROUND(I268*H268,2)</f>
        <v>0</v>
      </c>
      <c r="K268" s="134" t="s">
        <v>133</v>
      </c>
      <c r="L268" s="33"/>
      <c r="M268" s="139" t="s">
        <v>19</v>
      </c>
      <c r="N268" s="140" t="s">
        <v>42</v>
      </c>
      <c r="P268" s="141">
        <f>O268*H268</f>
        <v>0</v>
      </c>
      <c r="Q268" s="141">
        <v>9.8899999999999995E-3</v>
      </c>
      <c r="R268" s="141">
        <f>Q268*H268</f>
        <v>9.8899999999999995E-3</v>
      </c>
      <c r="S268" s="141">
        <v>0</v>
      </c>
      <c r="T268" s="142">
        <f>S268*H268</f>
        <v>0</v>
      </c>
      <c r="AR268" s="143" t="s">
        <v>134</v>
      </c>
      <c r="AT268" s="143" t="s">
        <v>129</v>
      </c>
      <c r="AU268" s="143" t="s">
        <v>80</v>
      </c>
      <c r="AY268" s="18" t="s">
        <v>127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78</v>
      </c>
      <c r="BK268" s="144">
        <f>ROUND(I268*H268,2)</f>
        <v>0</v>
      </c>
      <c r="BL268" s="18" t="s">
        <v>134</v>
      </c>
      <c r="BM268" s="143" t="s">
        <v>1008</v>
      </c>
    </row>
    <row r="269" spans="2:65" s="1" customFormat="1">
      <c r="B269" s="33"/>
      <c r="D269" s="145" t="s">
        <v>136</v>
      </c>
      <c r="F269" s="146" t="s">
        <v>1009</v>
      </c>
      <c r="I269" s="147"/>
      <c r="L269" s="33"/>
      <c r="M269" s="148"/>
      <c r="T269" s="54"/>
      <c r="AT269" s="18" t="s">
        <v>136</v>
      </c>
      <c r="AU269" s="18" t="s">
        <v>80</v>
      </c>
    </row>
    <row r="270" spans="2:65" s="12" customFormat="1">
      <c r="B270" s="149"/>
      <c r="D270" s="150" t="s">
        <v>138</v>
      </c>
      <c r="E270" s="151" t="s">
        <v>19</v>
      </c>
      <c r="F270" s="152" t="s">
        <v>1010</v>
      </c>
      <c r="H270" s="151" t="s">
        <v>19</v>
      </c>
      <c r="I270" s="153"/>
      <c r="L270" s="149"/>
      <c r="M270" s="154"/>
      <c r="T270" s="155"/>
      <c r="AT270" s="151" t="s">
        <v>138</v>
      </c>
      <c r="AU270" s="151" t="s">
        <v>80</v>
      </c>
      <c r="AV270" s="12" t="s">
        <v>78</v>
      </c>
      <c r="AW270" s="12" t="s">
        <v>33</v>
      </c>
      <c r="AX270" s="12" t="s">
        <v>71</v>
      </c>
      <c r="AY270" s="151" t="s">
        <v>127</v>
      </c>
    </row>
    <row r="271" spans="2:65" s="13" customFormat="1">
      <c r="B271" s="156"/>
      <c r="D271" s="150" t="s">
        <v>138</v>
      </c>
      <c r="E271" s="157" t="s">
        <v>19</v>
      </c>
      <c r="F271" s="158" t="s">
        <v>78</v>
      </c>
      <c r="H271" s="159">
        <v>1</v>
      </c>
      <c r="I271" s="160"/>
      <c r="L271" s="156"/>
      <c r="M271" s="161"/>
      <c r="T271" s="162"/>
      <c r="AT271" s="157" t="s">
        <v>138</v>
      </c>
      <c r="AU271" s="157" t="s">
        <v>80</v>
      </c>
      <c r="AV271" s="13" t="s">
        <v>80</v>
      </c>
      <c r="AW271" s="13" t="s">
        <v>33</v>
      </c>
      <c r="AX271" s="13" t="s">
        <v>78</v>
      </c>
      <c r="AY271" s="157" t="s">
        <v>127</v>
      </c>
    </row>
    <row r="272" spans="2:65" s="1" customFormat="1" ht="21.75" customHeight="1">
      <c r="B272" s="33"/>
      <c r="C272" s="177" t="s">
        <v>454</v>
      </c>
      <c r="D272" s="177" t="s">
        <v>273</v>
      </c>
      <c r="E272" s="178" t="s">
        <v>1011</v>
      </c>
      <c r="F272" s="179" t="s">
        <v>1012</v>
      </c>
      <c r="G272" s="180" t="s">
        <v>514</v>
      </c>
      <c r="H272" s="181">
        <v>1</v>
      </c>
      <c r="I272" s="182"/>
      <c r="J272" s="183">
        <f>ROUND(I272*H272,2)</f>
        <v>0</v>
      </c>
      <c r="K272" s="179" t="s">
        <v>133</v>
      </c>
      <c r="L272" s="184"/>
      <c r="M272" s="185" t="s">
        <v>19</v>
      </c>
      <c r="N272" s="186" t="s">
        <v>42</v>
      </c>
      <c r="P272" s="141">
        <f>O272*H272</f>
        <v>0</v>
      </c>
      <c r="Q272" s="141">
        <v>0.254</v>
      </c>
      <c r="R272" s="141">
        <f>Q272*H272</f>
        <v>0.254</v>
      </c>
      <c r="S272" s="141">
        <v>0</v>
      </c>
      <c r="T272" s="142">
        <f>S272*H272</f>
        <v>0</v>
      </c>
      <c r="AR272" s="143" t="s">
        <v>183</v>
      </c>
      <c r="AT272" s="143" t="s">
        <v>273</v>
      </c>
      <c r="AU272" s="143" t="s">
        <v>80</v>
      </c>
      <c r="AY272" s="18" t="s">
        <v>127</v>
      </c>
      <c r="BE272" s="144">
        <f>IF(N272="základní",J272,0)</f>
        <v>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8" t="s">
        <v>78</v>
      </c>
      <c r="BK272" s="144">
        <f>ROUND(I272*H272,2)</f>
        <v>0</v>
      </c>
      <c r="BL272" s="18" t="s">
        <v>134</v>
      </c>
      <c r="BM272" s="143" t="s">
        <v>1013</v>
      </c>
    </row>
    <row r="273" spans="2:65" s="1" customFormat="1" ht="24.2" customHeight="1">
      <c r="B273" s="33"/>
      <c r="C273" s="132" t="s">
        <v>461</v>
      </c>
      <c r="D273" s="132" t="s">
        <v>129</v>
      </c>
      <c r="E273" s="133" t="s">
        <v>1014</v>
      </c>
      <c r="F273" s="134" t="s">
        <v>1015</v>
      </c>
      <c r="G273" s="135" t="s">
        <v>514</v>
      </c>
      <c r="H273" s="136">
        <v>5</v>
      </c>
      <c r="I273" s="137"/>
      <c r="J273" s="138">
        <f>ROUND(I273*H273,2)</f>
        <v>0</v>
      </c>
      <c r="K273" s="134" t="s">
        <v>133</v>
      </c>
      <c r="L273" s="33"/>
      <c r="M273" s="139" t="s">
        <v>19</v>
      </c>
      <c r="N273" s="140" t="s">
        <v>42</v>
      </c>
      <c r="P273" s="141">
        <f>O273*H273</f>
        <v>0</v>
      </c>
      <c r="Q273" s="141">
        <v>9.8899999999999995E-3</v>
      </c>
      <c r="R273" s="141">
        <f>Q273*H273</f>
        <v>4.9449999999999994E-2</v>
      </c>
      <c r="S273" s="141">
        <v>0</v>
      </c>
      <c r="T273" s="142">
        <f>S273*H273</f>
        <v>0</v>
      </c>
      <c r="AR273" s="143" t="s">
        <v>134</v>
      </c>
      <c r="AT273" s="143" t="s">
        <v>129</v>
      </c>
      <c r="AU273" s="143" t="s">
        <v>80</v>
      </c>
      <c r="AY273" s="18" t="s">
        <v>127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78</v>
      </c>
      <c r="BK273" s="144">
        <f>ROUND(I273*H273,2)</f>
        <v>0</v>
      </c>
      <c r="BL273" s="18" t="s">
        <v>134</v>
      </c>
      <c r="BM273" s="143" t="s">
        <v>1016</v>
      </c>
    </row>
    <row r="274" spans="2:65" s="1" customFormat="1">
      <c r="B274" s="33"/>
      <c r="D274" s="145" t="s">
        <v>136</v>
      </c>
      <c r="F274" s="146" t="s">
        <v>1017</v>
      </c>
      <c r="I274" s="147"/>
      <c r="L274" s="33"/>
      <c r="M274" s="148"/>
      <c r="T274" s="54"/>
      <c r="AT274" s="18" t="s">
        <v>136</v>
      </c>
      <c r="AU274" s="18" t="s">
        <v>80</v>
      </c>
    </row>
    <row r="275" spans="2:65" s="12" customFormat="1">
      <c r="B275" s="149"/>
      <c r="D275" s="150" t="s">
        <v>138</v>
      </c>
      <c r="E275" s="151" t="s">
        <v>19</v>
      </c>
      <c r="F275" s="152" t="s">
        <v>894</v>
      </c>
      <c r="H275" s="151" t="s">
        <v>19</v>
      </c>
      <c r="I275" s="153"/>
      <c r="L275" s="149"/>
      <c r="M275" s="154"/>
      <c r="T275" s="155"/>
      <c r="AT275" s="151" t="s">
        <v>138</v>
      </c>
      <c r="AU275" s="151" t="s">
        <v>80</v>
      </c>
      <c r="AV275" s="12" t="s">
        <v>78</v>
      </c>
      <c r="AW275" s="12" t="s">
        <v>33</v>
      </c>
      <c r="AX275" s="12" t="s">
        <v>71</v>
      </c>
      <c r="AY275" s="151" t="s">
        <v>127</v>
      </c>
    </row>
    <row r="276" spans="2:65" s="13" customFormat="1">
      <c r="B276" s="156"/>
      <c r="D276" s="150" t="s">
        <v>138</v>
      </c>
      <c r="E276" s="157" t="s">
        <v>19</v>
      </c>
      <c r="F276" s="158" t="s">
        <v>162</v>
      </c>
      <c r="H276" s="159">
        <v>5</v>
      </c>
      <c r="I276" s="160"/>
      <c r="L276" s="156"/>
      <c r="M276" s="161"/>
      <c r="T276" s="162"/>
      <c r="AT276" s="157" t="s">
        <v>138</v>
      </c>
      <c r="AU276" s="157" t="s">
        <v>80</v>
      </c>
      <c r="AV276" s="13" t="s">
        <v>80</v>
      </c>
      <c r="AW276" s="13" t="s">
        <v>33</v>
      </c>
      <c r="AX276" s="13" t="s">
        <v>78</v>
      </c>
      <c r="AY276" s="157" t="s">
        <v>127</v>
      </c>
    </row>
    <row r="277" spans="2:65" s="1" customFormat="1" ht="24.2" customHeight="1">
      <c r="B277" s="33"/>
      <c r="C277" s="177" t="s">
        <v>466</v>
      </c>
      <c r="D277" s="177" t="s">
        <v>273</v>
      </c>
      <c r="E277" s="178" t="s">
        <v>1018</v>
      </c>
      <c r="F277" s="179" t="s">
        <v>1019</v>
      </c>
      <c r="G277" s="180" t="s">
        <v>514</v>
      </c>
      <c r="H277" s="181">
        <v>5</v>
      </c>
      <c r="I277" s="182"/>
      <c r="J277" s="183">
        <f>ROUND(I277*H277,2)</f>
        <v>0</v>
      </c>
      <c r="K277" s="179" t="s">
        <v>133</v>
      </c>
      <c r="L277" s="184"/>
      <c r="M277" s="185" t="s">
        <v>19</v>
      </c>
      <c r="N277" s="186" t="s">
        <v>42</v>
      </c>
      <c r="P277" s="141">
        <f>O277*H277</f>
        <v>0</v>
      </c>
      <c r="Q277" s="141">
        <v>0.52100000000000002</v>
      </c>
      <c r="R277" s="141">
        <f>Q277*H277</f>
        <v>2.605</v>
      </c>
      <c r="S277" s="141">
        <v>0</v>
      </c>
      <c r="T277" s="142">
        <f>S277*H277</f>
        <v>0</v>
      </c>
      <c r="AR277" s="143" t="s">
        <v>183</v>
      </c>
      <c r="AT277" s="143" t="s">
        <v>273</v>
      </c>
      <c r="AU277" s="143" t="s">
        <v>80</v>
      </c>
      <c r="AY277" s="18" t="s">
        <v>127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78</v>
      </c>
      <c r="BK277" s="144">
        <f>ROUND(I277*H277,2)</f>
        <v>0</v>
      </c>
      <c r="BL277" s="18" t="s">
        <v>134</v>
      </c>
      <c r="BM277" s="143" t="s">
        <v>1020</v>
      </c>
    </row>
    <row r="278" spans="2:65" s="1" customFormat="1" ht="24.2" customHeight="1">
      <c r="B278" s="33"/>
      <c r="C278" s="177" t="s">
        <v>471</v>
      </c>
      <c r="D278" s="177" t="s">
        <v>273</v>
      </c>
      <c r="E278" s="178" t="s">
        <v>1021</v>
      </c>
      <c r="F278" s="179" t="s">
        <v>1022</v>
      </c>
      <c r="G278" s="180" t="s">
        <v>514</v>
      </c>
      <c r="H278" s="181">
        <v>6</v>
      </c>
      <c r="I278" s="182"/>
      <c r="J278" s="183">
        <f>ROUND(I278*H278,2)</f>
        <v>0</v>
      </c>
      <c r="K278" s="179" t="s">
        <v>133</v>
      </c>
      <c r="L278" s="184"/>
      <c r="M278" s="185" t="s">
        <v>19</v>
      </c>
      <c r="N278" s="186" t="s">
        <v>42</v>
      </c>
      <c r="P278" s="141">
        <f>O278*H278</f>
        <v>0</v>
      </c>
      <c r="Q278" s="141">
        <v>2E-3</v>
      </c>
      <c r="R278" s="141">
        <f>Q278*H278</f>
        <v>1.2E-2</v>
      </c>
      <c r="S278" s="141">
        <v>0</v>
      </c>
      <c r="T278" s="142">
        <f>S278*H278</f>
        <v>0</v>
      </c>
      <c r="AR278" s="143" t="s">
        <v>183</v>
      </c>
      <c r="AT278" s="143" t="s">
        <v>273</v>
      </c>
      <c r="AU278" s="143" t="s">
        <v>80</v>
      </c>
      <c r="AY278" s="18" t="s">
        <v>127</v>
      </c>
      <c r="BE278" s="144">
        <f>IF(N278="základní",J278,0)</f>
        <v>0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78</v>
      </c>
      <c r="BK278" s="144">
        <f>ROUND(I278*H278,2)</f>
        <v>0</v>
      </c>
      <c r="BL278" s="18" t="s">
        <v>134</v>
      </c>
      <c r="BM278" s="143" t="s">
        <v>1023</v>
      </c>
    </row>
    <row r="279" spans="2:65" s="13" customFormat="1">
      <c r="B279" s="156"/>
      <c r="D279" s="150" t="s">
        <v>138</v>
      </c>
      <c r="E279" s="157" t="s">
        <v>19</v>
      </c>
      <c r="F279" s="158" t="s">
        <v>1024</v>
      </c>
      <c r="H279" s="159">
        <v>6</v>
      </c>
      <c r="I279" s="160"/>
      <c r="L279" s="156"/>
      <c r="M279" s="161"/>
      <c r="T279" s="162"/>
      <c r="AT279" s="157" t="s">
        <v>138</v>
      </c>
      <c r="AU279" s="157" t="s">
        <v>80</v>
      </c>
      <c r="AV279" s="13" t="s">
        <v>80</v>
      </c>
      <c r="AW279" s="13" t="s">
        <v>33</v>
      </c>
      <c r="AX279" s="13" t="s">
        <v>78</v>
      </c>
      <c r="AY279" s="157" t="s">
        <v>127</v>
      </c>
    </row>
    <row r="280" spans="2:65" s="1" customFormat="1" ht="24.2" customHeight="1">
      <c r="B280" s="33"/>
      <c r="C280" s="132" t="s">
        <v>474</v>
      </c>
      <c r="D280" s="132" t="s">
        <v>129</v>
      </c>
      <c r="E280" s="133" t="s">
        <v>1025</v>
      </c>
      <c r="F280" s="134" t="s">
        <v>1026</v>
      </c>
      <c r="G280" s="135" t="s">
        <v>514</v>
      </c>
      <c r="H280" s="136">
        <v>1</v>
      </c>
      <c r="I280" s="137"/>
      <c r="J280" s="138">
        <f>ROUND(I280*H280,2)</f>
        <v>0</v>
      </c>
      <c r="K280" s="134" t="s">
        <v>133</v>
      </c>
      <c r="L280" s="33"/>
      <c r="M280" s="139" t="s">
        <v>19</v>
      </c>
      <c r="N280" s="140" t="s">
        <v>42</v>
      </c>
      <c r="P280" s="141">
        <f>O280*H280</f>
        <v>0</v>
      </c>
      <c r="Q280" s="141">
        <v>0.12422</v>
      </c>
      <c r="R280" s="141">
        <f>Q280*H280</f>
        <v>0.12422</v>
      </c>
      <c r="S280" s="141">
        <v>0</v>
      </c>
      <c r="T280" s="142">
        <f>S280*H280</f>
        <v>0</v>
      </c>
      <c r="AR280" s="143" t="s">
        <v>134</v>
      </c>
      <c r="AT280" s="143" t="s">
        <v>129</v>
      </c>
      <c r="AU280" s="143" t="s">
        <v>80</v>
      </c>
      <c r="AY280" s="18" t="s">
        <v>127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8" t="s">
        <v>78</v>
      </c>
      <c r="BK280" s="144">
        <f>ROUND(I280*H280,2)</f>
        <v>0</v>
      </c>
      <c r="BL280" s="18" t="s">
        <v>134</v>
      </c>
      <c r="BM280" s="143" t="s">
        <v>1027</v>
      </c>
    </row>
    <row r="281" spans="2:65" s="1" customFormat="1">
      <c r="B281" s="33"/>
      <c r="D281" s="145" t="s">
        <v>136</v>
      </c>
      <c r="F281" s="146" t="s">
        <v>1028</v>
      </c>
      <c r="I281" s="147"/>
      <c r="L281" s="33"/>
      <c r="M281" s="148"/>
      <c r="T281" s="54"/>
      <c r="AT281" s="18" t="s">
        <v>136</v>
      </c>
      <c r="AU281" s="18" t="s">
        <v>80</v>
      </c>
    </row>
    <row r="282" spans="2:65" s="12" customFormat="1">
      <c r="B282" s="149"/>
      <c r="D282" s="150" t="s">
        <v>138</v>
      </c>
      <c r="E282" s="151" t="s">
        <v>19</v>
      </c>
      <c r="F282" s="152" t="s">
        <v>1029</v>
      </c>
      <c r="H282" s="151" t="s">
        <v>19</v>
      </c>
      <c r="I282" s="153"/>
      <c r="L282" s="149"/>
      <c r="M282" s="154"/>
      <c r="T282" s="155"/>
      <c r="AT282" s="151" t="s">
        <v>138</v>
      </c>
      <c r="AU282" s="151" t="s">
        <v>80</v>
      </c>
      <c r="AV282" s="12" t="s">
        <v>78</v>
      </c>
      <c r="AW282" s="12" t="s">
        <v>33</v>
      </c>
      <c r="AX282" s="12" t="s">
        <v>71</v>
      </c>
      <c r="AY282" s="151" t="s">
        <v>127</v>
      </c>
    </row>
    <row r="283" spans="2:65" s="13" customFormat="1">
      <c r="B283" s="156"/>
      <c r="D283" s="150" t="s">
        <v>138</v>
      </c>
      <c r="E283" s="157" t="s">
        <v>19</v>
      </c>
      <c r="F283" s="158" t="s">
        <v>78</v>
      </c>
      <c r="H283" s="159">
        <v>1</v>
      </c>
      <c r="I283" s="160"/>
      <c r="L283" s="156"/>
      <c r="M283" s="161"/>
      <c r="T283" s="162"/>
      <c r="AT283" s="157" t="s">
        <v>138</v>
      </c>
      <c r="AU283" s="157" t="s">
        <v>80</v>
      </c>
      <c r="AV283" s="13" t="s">
        <v>80</v>
      </c>
      <c r="AW283" s="13" t="s">
        <v>33</v>
      </c>
      <c r="AX283" s="13" t="s">
        <v>78</v>
      </c>
      <c r="AY283" s="157" t="s">
        <v>127</v>
      </c>
    </row>
    <row r="284" spans="2:65" s="1" customFormat="1" ht="24.2" customHeight="1">
      <c r="B284" s="33"/>
      <c r="C284" s="177" t="s">
        <v>479</v>
      </c>
      <c r="D284" s="177" t="s">
        <v>273</v>
      </c>
      <c r="E284" s="178" t="s">
        <v>1030</v>
      </c>
      <c r="F284" s="179" t="s">
        <v>1031</v>
      </c>
      <c r="G284" s="180" t="s">
        <v>514</v>
      </c>
      <c r="H284" s="181">
        <v>1</v>
      </c>
      <c r="I284" s="182"/>
      <c r="J284" s="183">
        <f>ROUND(I284*H284,2)</f>
        <v>0</v>
      </c>
      <c r="K284" s="179" t="s">
        <v>133</v>
      </c>
      <c r="L284" s="184"/>
      <c r="M284" s="185" t="s">
        <v>19</v>
      </c>
      <c r="N284" s="186" t="s">
        <v>42</v>
      </c>
      <c r="P284" s="141">
        <f>O284*H284</f>
        <v>0</v>
      </c>
      <c r="Q284" s="141">
        <v>9.7000000000000003E-2</v>
      </c>
      <c r="R284" s="141">
        <f>Q284*H284</f>
        <v>9.7000000000000003E-2</v>
      </c>
      <c r="S284" s="141">
        <v>0</v>
      </c>
      <c r="T284" s="142">
        <f>S284*H284</f>
        <v>0</v>
      </c>
      <c r="AR284" s="143" t="s">
        <v>183</v>
      </c>
      <c r="AT284" s="143" t="s">
        <v>273</v>
      </c>
      <c r="AU284" s="143" t="s">
        <v>80</v>
      </c>
      <c r="AY284" s="18" t="s">
        <v>127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78</v>
      </c>
      <c r="BK284" s="144">
        <f>ROUND(I284*H284,2)</f>
        <v>0</v>
      </c>
      <c r="BL284" s="18" t="s">
        <v>134</v>
      </c>
      <c r="BM284" s="143" t="s">
        <v>1032</v>
      </c>
    </row>
    <row r="285" spans="2:65" s="1" customFormat="1" ht="24.2" customHeight="1">
      <c r="B285" s="33"/>
      <c r="C285" s="132" t="s">
        <v>485</v>
      </c>
      <c r="D285" s="132" t="s">
        <v>129</v>
      </c>
      <c r="E285" s="133" t="s">
        <v>1033</v>
      </c>
      <c r="F285" s="134" t="s">
        <v>1034</v>
      </c>
      <c r="G285" s="135" t="s">
        <v>514</v>
      </c>
      <c r="H285" s="136">
        <v>6</v>
      </c>
      <c r="I285" s="137"/>
      <c r="J285" s="138">
        <f>ROUND(I285*H285,2)</f>
        <v>0</v>
      </c>
      <c r="K285" s="134" t="s">
        <v>133</v>
      </c>
      <c r="L285" s="33"/>
      <c r="M285" s="139" t="s">
        <v>19</v>
      </c>
      <c r="N285" s="140" t="s">
        <v>42</v>
      </c>
      <c r="P285" s="141">
        <f>O285*H285</f>
        <v>0</v>
      </c>
      <c r="Q285" s="141">
        <v>0.12422</v>
      </c>
      <c r="R285" s="141">
        <f>Q285*H285</f>
        <v>0.74531999999999998</v>
      </c>
      <c r="S285" s="141">
        <v>0</v>
      </c>
      <c r="T285" s="142">
        <f>S285*H285</f>
        <v>0</v>
      </c>
      <c r="AR285" s="143" t="s">
        <v>134</v>
      </c>
      <c r="AT285" s="143" t="s">
        <v>129</v>
      </c>
      <c r="AU285" s="143" t="s">
        <v>80</v>
      </c>
      <c r="AY285" s="18" t="s">
        <v>127</v>
      </c>
      <c r="BE285" s="144">
        <f>IF(N285="základní",J285,0)</f>
        <v>0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78</v>
      </c>
      <c r="BK285" s="144">
        <f>ROUND(I285*H285,2)</f>
        <v>0</v>
      </c>
      <c r="BL285" s="18" t="s">
        <v>134</v>
      </c>
      <c r="BM285" s="143" t="s">
        <v>1035</v>
      </c>
    </row>
    <row r="286" spans="2:65" s="1" customFormat="1">
      <c r="B286" s="33"/>
      <c r="D286" s="145" t="s">
        <v>136</v>
      </c>
      <c r="F286" s="146" t="s">
        <v>1036</v>
      </c>
      <c r="I286" s="147"/>
      <c r="L286" s="33"/>
      <c r="M286" s="148"/>
      <c r="T286" s="54"/>
      <c r="AT286" s="18" t="s">
        <v>136</v>
      </c>
      <c r="AU286" s="18" t="s">
        <v>80</v>
      </c>
    </row>
    <row r="287" spans="2:65" s="1" customFormat="1" ht="16.5" customHeight="1">
      <c r="B287" s="33"/>
      <c r="C287" s="177" t="s">
        <v>491</v>
      </c>
      <c r="D287" s="177" t="s">
        <v>273</v>
      </c>
      <c r="E287" s="178" t="s">
        <v>1037</v>
      </c>
      <c r="F287" s="179" t="s">
        <v>1038</v>
      </c>
      <c r="G287" s="180" t="s">
        <v>514</v>
      </c>
      <c r="H287" s="181">
        <v>6</v>
      </c>
      <c r="I287" s="182"/>
      <c r="J287" s="183">
        <f>ROUND(I287*H287,2)</f>
        <v>0</v>
      </c>
      <c r="K287" s="179" t="s">
        <v>133</v>
      </c>
      <c r="L287" s="184"/>
      <c r="M287" s="185" t="s">
        <v>19</v>
      </c>
      <c r="N287" s="186" t="s">
        <v>42</v>
      </c>
      <c r="P287" s="141">
        <f>O287*H287</f>
        <v>0</v>
      </c>
      <c r="Q287" s="141">
        <v>6.9000000000000006E-2</v>
      </c>
      <c r="R287" s="141">
        <f>Q287*H287</f>
        <v>0.41400000000000003</v>
      </c>
      <c r="S287" s="141">
        <v>0</v>
      </c>
      <c r="T287" s="142">
        <f>S287*H287</f>
        <v>0</v>
      </c>
      <c r="AR287" s="143" t="s">
        <v>183</v>
      </c>
      <c r="AT287" s="143" t="s">
        <v>273</v>
      </c>
      <c r="AU287" s="143" t="s">
        <v>80</v>
      </c>
      <c r="AY287" s="18" t="s">
        <v>127</v>
      </c>
      <c r="BE287" s="144">
        <f>IF(N287="základní",J287,0)</f>
        <v>0</v>
      </c>
      <c r="BF287" s="144">
        <f>IF(N287="snížená",J287,0)</f>
        <v>0</v>
      </c>
      <c r="BG287" s="144">
        <f>IF(N287="zákl. přenesená",J287,0)</f>
        <v>0</v>
      </c>
      <c r="BH287" s="144">
        <f>IF(N287="sníž. přenesená",J287,0)</f>
        <v>0</v>
      </c>
      <c r="BI287" s="144">
        <f>IF(N287="nulová",J287,0)</f>
        <v>0</v>
      </c>
      <c r="BJ287" s="18" t="s">
        <v>78</v>
      </c>
      <c r="BK287" s="144">
        <f>ROUND(I287*H287,2)</f>
        <v>0</v>
      </c>
      <c r="BL287" s="18" t="s">
        <v>134</v>
      </c>
      <c r="BM287" s="143" t="s">
        <v>1039</v>
      </c>
    </row>
    <row r="288" spans="2:65" s="1" customFormat="1" ht="24.2" customHeight="1">
      <c r="B288" s="33"/>
      <c r="C288" s="132" t="s">
        <v>496</v>
      </c>
      <c r="D288" s="132" t="s">
        <v>129</v>
      </c>
      <c r="E288" s="133" t="s">
        <v>1040</v>
      </c>
      <c r="F288" s="134" t="s">
        <v>1041</v>
      </c>
      <c r="G288" s="135" t="s">
        <v>514</v>
      </c>
      <c r="H288" s="136">
        <v>6</v>
      </c>
      <c r="I288" s="137"/>
      <c r="J288" s="138">
        <f>ROUND(I288*H288,2)</f>
        <v>0</v>
      </c>
      <c r="K288" s="134" t="s">
        <v>133</v>
      </c>
      <c r="L288" s="33"/>
      <c r="M288" s="139" t="s">
        <v>19</v>
      </c>
      <c r="N288" s="140" t="s">
        <v>42</v>
      </c>
      <c r="P288" s="141">
        <f>O288*H288</f>
        <v>0</v>
      </c>
      <c r="Q288" s="141">
        <v>2.972E-2</v>
      </c>
      <c r="R288" s="141">
        <f>Q288*H288</f>
        <v>0.17832000000000001</v>
      </c>
      <c r="S288" s="141">
        <v>0</v>
      </c>
      <c r="T288" s="142">
        <f>S288*H288</f>
        <v>0</v>
      </c>
      <c r="AR288" s="143" t="s">
        <v>134</v>
      </c>
      <c r="AT288" s="143" t="s">
        <v>129</v>
      </c>
      <c r="AU288" s="143" t="s">
        <v>80</v>
      </c>
      <c r="AY288" s="18" t="s">
        <v>127</v>
      </c>
      <c r="BE288" s="144">
        <f>IF(N288="základní",J288,0)</f>
        <v>0</v>
      </c>
      <c r="BF288" s="144">
        <f>IF(N288="snížená",J288,0)</f>
        <v>0</v>
      </c>
      <c r="BG288" s="144">
        <f>IF(N288="zákl. přenesená",J288,0)</f>
        <v>0</v>
      </c>
      <c r="BH288" s="144">
        <f>IF(N288="sníž. přenesená",J288,0)</f>
        <v>0</v>
      </c>
      <c r="BI288" s="144">
        <f>IF(N288="nulová",J288,0)</f>
        <v>0</v>
      </c>
      <c r="BJ288" s="18" t="s">
        <v>78</v>
      </c>
      <c r="BK288" s="144">
        <f>ROUND(I288*H288,2)</f>
        <v>0</v>
      </c>
      <c r="BL288" s="18" t="s">
        <v>134</v>
      </c>
      <c r="BM288" s="143" t="s">
        <v>1042</v>
      </c>
    </row>
    <row r="289" spans="2:65" s="1" customFormat="1">
      <c r="B289" s="33"/>
      <c r="D289" s="145" t="s">
        <v>136</v>
      </c>
      <c r="F289" s="146" t="s">
        <v>1043</v>
      </c>
      <c r="I289" s="147"/>
      <c r="L289" s="33"/>
      <c r="M289" s="148"/>
      <c r="T289" s="54"/>
      <c r="AT289" s="18" t="s">
        <v>136</v>
      </c>
      <c r="AU289" s="18" t="s">
        <v>80</v>
      </c>
    </row>
    <row r="290" spans="2:65" s="1" customFormat="1" ht="24.2" customHeight="1">
      <c r="B290" s="33"/>
      <c r="C290" s="177" t="s">
        <v>206</v>
      </c>
      <c r="D290" s="177" t="s">
        <v>273</v>
      </c>
      <c r="E290" s="178" t="s">
        <v>1044</v>
      </c>
      <c r="F290" s="179" t="s">
        <v>1045</v>
      </c>
      <c r="G290" s="180" t="s">
        <v>514</v>
      </c>
      <c r="H290" s="181">
        <v>6</v>
      </c>
      <c r="I290" s="182"/>
      <c r="J290" s="183">
        <f>ROUND(I290*H290,2)</f>
        <v>0</v>
      </c>
      <c r="K290" s="179" t="s">
        <v>133</v>
      </c>
      <c r="L290" s="184"/>
      <c r="M290" s="185" t="s">
        <v>19</v>
      </c>
      <c r="N290" s="186" t="s">
        <v>42</v>
      </c>
      <c r="P290" s="141">
        <f>O290*H290</f>
        <v>0</v>
      </c>
      <c r="Q290" s="141">
        <v>5.7000000000000002E-2</v>
      </c>
      <c r="R290" s="141">
        <f>Q290*H290</f>
        <v>0.34200000000000003</v>
      </c>
      <c r="S290" s="141">
        <v>0</v>
      </c>
      <c r="T290" s="142">
        <f>S290*H290</f>
        <v>0</v>
      </c>
      <c r="AR290" s="143" t="s">
        <v>183</v>
      </c>
      <c r="AT290" s="143" t="s">
        <v>273</v>
      </c>
      <c r="AU290" s="143" t="s">
        <v>80</v>
      </c>
      <c r="AY290" s="18" t="s">
        <v>127</v>
      </c>
      <c r="BE290" s="144">
        <f>IF(N290="základní",J290,0)</f>
        <v>0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78</v>
      </c>
      <c r="BK290" s="144">
        <f>ROUND(I290*H290,2)</f>
        <v>0</v>
      </c>
      <c r="BL290" s="18" t="s">
        <v>134</v>
      </c>
      <c r="BM290" s="143" t="s">
        <v>1046</v>
      </c>
    </row>
    <row r="291" spans="2:65" s="1" customFormat="1" ht="24.2" customHeight="1">
      <c r="B291" s="33"/>
      <c r="C291" s="132" t="s">
        <v>505</v>
      </c>
      <c r="D291" s="132" t="s">
        <v>129</v>
      </c>
      <c r="E291" s="133" t="s">
        <v>1047</v>
      </c>
      <c r="F291" s="134" t="s">
        <v>1048</v>
      </c>
      <c r="G291" s="135" t="s">
        <v>514</v>
      </c>
      <c r="H291" s="136">
        <v>1</v>
      </c>
      <c r="I291" s="137"/>
      <c r="J291" s="138">
        <f>ROUND(I291*H291,2)</f>
        <v>0</v>
      </c>
      <c r="K291" s="134" t="s">
        <v>133</v>
      </c>
      <c r="L291" s="33"/>
      <c r="M291" s="139" t="s">
        <v>19</v>
      </c>
      <c r="N291" s="140" t="s">
        <v>42</v>
      </c>
      <c r="P291" s="141">
        <f>O291*H291</f>
        <v>0</v>
      </c>
      <c r="Q291" s="141">
        <v>2.972E-2</v>
      </c>
      <c r="R291" s="141">
        <f>Q291*H291</f>
        <v>2.972E-2</v>
      </c>
      <c r="S291" s="141">
        <v>0</v>
      </c>
      <c r="T291" s="142">
        <f>S291*H291</f>
        <v>0</v>
      </c>
      <c r="AR291" s="143" t="s">
        <v>134</v>
      </c>
      <c r="AT291" s="143" t="s">
        <v>129</v>
      </c>
      <c r="AU291" s="143" t="s">
        <v>80</v>
      </c>
      <c r="AY291" s="18" t="s">
        <v>127</v>
      </c>
      <c r="BE291" s="144">
        <f>IF(N291="základní",J291,0)</f>
        <v>0</v>
      </c>
      <c r="BF291" s="144">
        <f>IF(N291="snížená",J291,0)</f>
        <v>0</v>
      </c>
      <c r="BG291" s="144">
        <f>IF(N291="zákl. přenesená",J291,0)</f>
        <v>0</v>
      </c>
      <c r="BH291" s="144">
        <f>IF(N291="sníž. přenesená",J291,0)</f>
        <v>0</v>
      </c>
      <c r="BI291" s="144">
        <f>IF(N291="nulová",J291,0)</f>
        <v>0</v>
      </c>
      <c r="BJ291" s="18" t="s">
        <v>78</v>
      </c>
      <c r="BK291" s="144">
        <f>ROUND(I291*H291,2)</f>
        <v>0</v>
      </c>
      <c r="BL291" s="18" t="s">
        <v>134</v>
      </c>
      <c r="BM291" s="143" t="s">
        <v>1049</v>
      </c>
    </row>
    <row r="292" spans="2:65" s="1" customFormat="1">
      <c r="B292" s="33"/>
      <c r="D292" s="145" t="s">
        <v>136</v>
      </c>
      <c r="F292" s="146" t="s">
        <v>1050</v>
      </c>
      <c r="I292" s="147"/>
      <c r="L292" s="33"/>
      <c r="M292" s="148"/>
      <c r="T292" s="54"/>
      <c r="AT292" s="18" t="s">
        <v>136</v>
      </c>
      <c r="AU292" s="18" t="s">
        <v>80</v>
      </c>
    </row>
    <row r="293" spans="2:65" s="1" customFormat="1" ht="24.2" customHeight="1">
      <c r="B293" s="33"/>
      <c r="C293" s="177" t="s">
        <v>511</v>
      </c>
      <c r="D293" s="177" t="s">
        <v>273</v>
      </c>
      <c r="E293" s="178" t="s">
        <v>1051</v>
      </c>
      <c r="F293" s="179" t="s">
        <v>1052</v>
      </c>
      <c r="G293" s="180" t="s">
        <v>514</v>
      </c>
      <c r="H293" s="181">
        <v>1</v>
      </c>
      <c r="I293" s="182"/>
      <c r="J293" s="183">
        <f>ROUND(I293*H293,2)</f>
        <v>0</v>
      </c>
      <c r="K293" s="179" t="s">
        <v>133</v>
      </c>
      <c r="L293" s="184"/>
      <c r="M293" s="185" t="s">
        <v>19</v>
      </c>
      <c r="N293" s="186" t="s">
        <v>42</v>
      </c>
      <c r="P293" s="141">
        <f>O293*H293</f>
        <v>0</v>
      </c>
      <c r="Q293" s="141">
        <v>0.105</v>
      </c>
      <c r="R293" s="141">
        <f>Q293*H293</f>
        <v>0.105</v>
      </c>
      <c r="S293" s="141">
        <v>0</v>
      </c>
      <c r="T293" s="142">
        <f>S293*H293</f>
        <v>0</v>
      </c>
      <c r="AR293" s="143" t="s">
        <v>183</v>
      </c>
      <c r="AT293" s="143" t="s">
        <v>273</v>
      </c>
      <c r="AU293" s="143" t="s">
        <v>80</v>
      </c>
      <c r="AY293" s="18" t="s">
        <v>127</v>
      </c>
      <c r="BE293" s="144">
        <f>IF(N293="základní",J293,0)</f>
        <v>0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78</v>
      </c>
      <c r="BK293" s="144">
        <f>ROUND(I293*H293,2)</f>
        <v>0</v>
      </c>
      <c r="BL293" s="18" t="s">
        <v>134</v>
      </c>
      <c r="BM293" s="143" t="s">
        <v>1053</v>
      </c>
    </row>
    <row r="294" spans="2:65" s="1" customFormat="1" ht="24.2" customHeight="1">
      <c r="B294" s="33"/>
      <c r="C294" s="132" t="s">
        <v>521</v>
      </c>
      <c r="D294" s="132" t="s">
        <v>129</v>
      </c>
      <c r="E294" s="133" t="s">
        <v>1054</v>
      </c>
      <c r="F294" s="134" t="s">
        <v>1055</v>
      </c>
      <c r="G294" s="135" t="s">
        <v>514</v>
      </c>
      <c r="H294" s="136">
        <v>6</v>
      </c>
      <c r="I294" s="137"/>
      <c r="J294" s="138">
        <f>ROUND(I294*H294,2)</f>
        <v>0</v>
      </c>
      <c r="K294" s="134" t="s">
        <v>133</v>
      </c>
      <c r="L294" s="33"/>
      <c r="M294" s="139" t="s">
        <v>19</v>
      </c>
      <c r="N294" s="140" t="s">
        <v>42</v>
      </c>
      <c r="P294" s="141">
        <f>O294*H294</f>
        <v>0</v>
      </c>
      <c r="Q294" s="141">
        <v>2.972E-2</v>
      </c>
      <c r="R294" s="141">
        <f>Q294*H294</f>
        <v>0.17832000000000001</v>
      </c>
      <c r="S294" s="141">
        <v>0</v>
      </c>
      <c r="T294" s="142">
        <f>S294*H294</f>
        <v>0</v>
      </c>
      <c r="AR294" s="143" t="s">
        <v>134</v>
      </c>
      <c r="AT294" s="143" t="s">
        <v>129</v>
      </c>
      <c r="AU294" s="143" t="s">
        <v>80</v>
      </c>
      <c r="AY294" s="18" t="s">
        <v>127</v>
      </c>
      <c r="BE294" s="144">
        <f>IF(N294="základní",J294,0)</f>
        <v>0</v>
      </c>
      <c r="BF294" s="144">
        <f>IF(N294="snížená",J294,0)</f>
        <v>0</v>
      </c>
      <c r="BG294" s="144">
        <f>IF(N294="zákl. přenesená",J294,0)</f>
        <v>0</v>
      </c>
      <c r="BH294" s="144">
        <f>IF(N294="sníž. přenesená",J294,0)</f>
        <v>0</v>
      </c>
      <c r="BI294" s="144">
        <f>IF(N294="nulová",J294,0)</f>
        <v>0</v>
      </c>
      <c r="BJ294" s="18" t="s">
        <v>78</v>
      </c>
      <c r="BK294" s="144">
        <f>ROUND(I294*H294,2)</f>
        <v>0</v>
      </c>
      <c r="BL294" s="18" t="s">
        <v>134</v>
      </c>
      <c r="BM294" s="143" t="s">
        <v>1056</v>
      </c>
    </row>
    <row r="295" spans="2:65" s="1" customFormat="1">
      <c r="B295" s="33"/>
      <c r="D295" s="145" t="s">
        <v>136</v>
      </c>
      <c r="F295" s="146" t="s">
        <v>1057</v>
      </c>
      <c r="I295" s="147"/>
      <c r="L295" s="33"/>
      <c r="M295" s="148"/>
      <c r="T295" s="54"/>
      <c r="AT295" s="18" t="s">
        <v>136</v>
      </c>
      <c r="AU295" s="18" t="s">
        <v>80</v>
      </c>
    </row>
    <row r="296" spans="2:65" s="1" customFormat="1" ht="24.2" customHeight="1">
      <c r="B296" s="33"/>
      <c r="C296" s="177" t="s">
        <v>525</v>
      </c>
      <c r="D296" s="177" t="s">
        <v>273</v>
      </c>
      <c r="E296" s="178" t="s">
        <v>1058</v>
      </c>
      <c r="F296" s="179" t="s">
        <v>1059</v>
      </c>
      <c r="G296" s="180" t="s">
        <v>514</v>
      </c>
      <c r="H296" s="181">
        <v>6</v>
      </c>
      <c r="I296" s="182"/>
      <c r="J296" s="183">
        <f>ROUND(I296*H296,2)</f>
        <v>0</v>
      </c>
      <c r="K296" s="179" t="s">
        <v>133</v>
      </c>
      <c r="L296" s="184"/>
      <c r="M296" s="185" t="s">
        <v>19</v>
      </c>
      <c r="N296" s="186" t="s">
        <v>42</v>
      </c>
      <c r="P296" s="141">
        <f>O296*H296</f>
        <v>0</v>
      </c>
      <c r="Q296" s="141">
        <v>0.08</v>
      </c>
      <c r="R296" s="141">
        <f>Q296*H296</f>
        <v>0.48</v>
      </c>
      <c r="S296" s="141">
        <v>0</v>
      </c>
      <c r="T296" s="142">
        <f>S296*H296</f>
        <v>0</v>
      </c>
      <c r="AR296" s="143" t="s">
        <v>183</v>
      </c>
      <c r="AT296" s="143" t="s">
        <v>273</v>
      </c>
      <c r="AU296" s="143" t="s">
        <v>80</v>
      </c>
      <c r="AY296" s="18" t="s">
        <v>127</v>
      </c>
      <c r="BE296" s="144">
        <f>IF(N296="základní",J296,0)</f>
        <v>0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8" t="s">
        <v>78</v>
      </c>
      <c r="BK296" s="144">
        <f>ROUND(I296*H296,2)</f>
        <v>0</v>
      </c>
      <c r="BL296" s="18" t="s">
        <v>134</v>
      </c>
      <c r="BM296" s="143" t="s">
        <v>1060</v>
      </c>
    </row>
    <row r="297" spans="2:65" s="1" customFormat="1" ht="37.9" customHeight="1">
      <c r="B297" s="33"/>
      <c r="C297" s="132" t="s">
        <v>529</v>
      </c>
      <c r="D297" s="132" t="s">
        <v>129</v>
      </c>
      <c r="E297" s="133" t="s">
        <v>1061</v>
      </c>
      <c r="F297" s="134" t="s">
        <v>1062</v>
      </c>
      <c r="G297" s="135" t="s">
        <v>514</v>
      </c>
      <c r="H297" s="136">
        <v>5</v>
      </c>
      <c r="I297" s="137"/>
      <c r="J297" s="138">
        <f>ROUND(I297*H297,2)</f>
        <v>0</v>
      </c>
      <c r="K297" s="134" t="s">
        <v>133</v>
      </c>
      <c r="L297" s="33"/>
      <c r="M297" s="139" t="s">
        <v>19</v>
      </c>
      <c r="N297" s="140" t="s">
        <v>42</v>
      </c>
      <c r="P297" s="141">
        <f>O297*H297</f>
        <v>0</v>
      </c>
      <c r="Q297" s="141">
        <v>0.09</v>
      </c>
      <c r="R297" s="141">
        <f>Q297*H297</f>
        <v>0.44999999999999996</v>
      </c>
      <c r="S297" s="141">
        <v>0</v>
      </c>
      <c r="T297" s="142">
        <f>S297*H297</f>
        <v>0</v>
      </c>
      <c r="AR297" s="143" t="s">
        <v>134</v>
      </c>
      <c r="AT297" s="143" t="s">
        <v>129</v>
      </c>
      <c r="AU297" s="143" t="s">
        <v>80</v>
      </c>
      <c r="AY297" s="18" t="s">
        <v>127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78</v>
      </c>
      <c r="BK297" s="144">
        <f>ROUND(I297*H297,2)</f>
        <v>0</v>
      </c>
      <c r="BL297" s="18" t="s">
        <v>134</v>
      </c>
      <c r="BM297" s="143" t="s">
        <v>1063</v>
      </c>
    </row>
    <row r="298" spans="2:65" s="1" customFormat="1">
      <c r="B298" s="33"/>
      <c r="D298" s="145" t="s">
        <v>136</v>
      </c>
      <c r="F298" s="146" t="s">
        <v>1064</v>
      </c>
      <c r="I298" s="147"/>
      <c r="L298" s="33"/>
      <c r="M298" s="148"/>
      <c r="T298" s="54"/>
      <c r="AT298" s="18" t="s">
        <v>136</v>
      </c>
      <c r="AU298" s="18" t="s">
        <v>80</v>
      </c>
    </row>
    <row r="299" spans="2:65" s="12" customFormat="1">
      <c r="B299" s="149"/>
      <c r="D299" s="150" t="s">
        <v>138</v>
      </c>
      <c r="E299" s="151" t="s">
        <v>19</v>
      </c>
      <c r="F299" s="152" t="s">
        <v>894</v>
      </c>
      <c r="H299" s="151" t="s">
        <v>19</v>
      </c>
      <c r="I299" s="153"/>
      <c r="L299" s="149"/>
      <c r="M299" s="154"/>
      <c r="T299" s="155"/>
      <c r="AT299" s="151" t="s">
        <v>138</v>
      </c>
      <c r="AU299" s="151" t="s">
        <v>80</v>
      </c>
      <c r="AV299" s="12" t="s">
        <v>78</v>
      </c>
      <c r="AW299" s="12" t="s">
        <v>33</v>
      </c>
      <c r="AX299" s="12" t="s">
        <v>71</v>
      </c>
      <c r="AY299" s="151" t="s">
        <v>127</v>
      </c>
    </row>
    <row r="300" spans="2:65" s="13" customFormat="1">
      <c r="B300" s="156"/>
      <c r="D300" s="150" t="s">
        <v>138</v>
      </c>
      <c r="E300" s="157" t="s">
        <v>19</v>
      </c>
      <c r="F300" s="158" t="s">
        <v>162</v>
      </c>
      <c r="H300" s="159">
        <v>5</v>
      </c>
      <c r="I300" s="160"/>
      <c r="L300" s="156"/>
      <c r="M300" s="161"/>
      <c r="T300" s="162"/>
      <c r="AT300" s="157" t="s">
        <v>138</v>
      </c>
      <c r="AU300" s="157" t="s">
        <v>80</v>
      </c>
      <c r="AV300" s="13" t="s">
        <v>80</v>
      </c>
      <c r="AW300" s="13" t="s">
        <v>33</v>
      </c>
      <c r="AX300" s="13" t="s">
        <v>78</v>
      </c>
      <c r="AY300" s="157" t="s">
        <v>127</v>
      </c>
    </row>
    <row r="301" spans="2:65" s="1" customFormat="1" ht="24.2" customHeight="1">
      <c r="B301" s="33"/>
      <c r="C301" s="177" t="s">
        <v>533</v>
      </c>
      <c r="D301" s="177" t="s">
        <v>273</v>
      </c>
      <c r="E301" s="178" t="s">
        <v>1065</v>
      </c>
      <c r="F301" s="179" t="s">
        <v>1066</v>
      </c>
      <c r="G301" s="180" t="s">
        <v>514</v>
      </c>
      <c r="H301" s="181">
        <v>1</v>
      </c>
      <c r="I301" s="182"/>
      <c r="J301" s="183">
        <f>ROUND(I301*H301,2)</f>
        <v>0</v>
      </c>
      <c r="K301" s="179" t="s">
        <v>133</v>
      </c>
      <c r="L301" s="184"/>
      <c r="M301" s="185" t="s">
        <v>19</v>
      </c>
      <c r="N301" s="186" t="s">
        <v>42</v>
      </c>
      <c r="P301" s="141">
        <f>O301*H301</f>
        <v>0</v>
      </c>
      <c r="Q301" s="141">
        <v>0.12</v>
      </c>
      <c r="R301" s="141">
        <f>Q301*H301</f>
        <v>0.12</v>
      </c>
      <c r="S301" s="141">
        <v>0</v>
      </c>
      <c r="T301" s="142">
        <f>S301*H301</f>
        <v>0</v>
      </c>
      <c r="AR301" s="143" t="s">
        <v>183</v>
      </c>
      <c r="AT301" s="143" t="s">
        <v>273</v>
      </c>
      <c r="AU301" s="143" t="s">
        <v>80</v>
      </c>
      <c r="AY301" s="18" t="s">
        <v>127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78</v>
      </c>
      <c r="BK301" s="144">
        <f>ROUND(I301*H301,2)</f>
        <v>0</v>
      </c>
      <c r="BL301" s="18" t="s">
        <v>134</v>
      </c>
      <c r="BM301" s="143" t="s">
        <v>1067</v>
      </c>
    </row>
    <row r="302" spans="2:65" s="12" customFormat="1">
      <c r="B302" s="149"/>
      <c r="D302" s="150" t="s">
        <v>138</v>
      </c>
      <c r="E302" s="151" t="s">
        <v>19</v>
      </c>
      <c r="F302" s="152" t="s">
        <v>1068</v>
      </c>
      <c r="H302" s="151" t="s">
        <v>19</v>
      </c>
      <c r="I302" s="153"/>
      <c r="L302" s="149"/>
      <c r="M302" s="154"/>
      <c r="T302" s="155"/>
      <c r="AT302" s="151" t="s">
        <v>138</v>
      </c>
      <c r="AU302" s="151" t="s">
        <v>80</v>
      </c>
      <c r="AV302" s="12" t="s">
        <v>78</v>
      </c>
      <c r="AW302" s="12" t="s">
        <v>33</v>
      </c>
      <c r="AX302" s="12" t="s">
        <v>71</v>
      </c>
      <c r="AY302" s="151" t="s">
        <v>127</v>
      </c>
    </row>
    <row r="303" spans="2:65" s="13" customFormat="1">
      <c r="B303" s="156"/>
      <c r="D303" s="150" t="s">
        <v>138</v>
      </c>
      <c r="E303" s="157" t="s">
        <v>19</v>
      </c>
      <c r="F303" s="158" t="s">
        <v>78</v>
      </c>
      <c r="H303" s="159">
        <v>1</v>
      </c>
      <c r="I303" s="160"/>
      <c r="L303" s="156"/>
      <c r="M303" s="161"/>
      <c r="T303" s="162"/>
      <c r="AT303" s="157" t="s">
        <v>138</v>
      </c>
      <c r="AU303" s="157" t="s">
        <v>80</v>
      </c>
      <c r="AV303" s="13" t="s">
        <v>80</v>
      </c>
      <c r="AW303" s="13" t="s">
        <v>33</v>
      </c>
      <c r="AX303" s="13" t="s">
        <v>78</v>
      </c>
      <c r="AY303" s="157" t="s">
        <v>127</v>
      </c>
    </row>
    <row r="304" spans="2:65" s="1" customFormat="1" ht="21.75" customHeight="1">
      <c r="B304" s="33"/>
      <c r="C304" s="177" t="s">
        <v>539</v>
      </c>
      <c r="D304" s="177" t="s">
        <v>273</v>
      </c>
      <c r="E304" s="178" t="s">
        <v>1069</v>
      </c>
      <c r="F304" s="179" t="s">
        <v>1070</v>
      </c>
      <c r="G304" s="180" t="s">
        <v>514</v>
      </c>
      <c r="H304" s="181">
        <v>4</v>
      </c>
      <c r="I304" s="182"/>
      <c r="J304" s="183">
        <f>ROUND(I304*H304,2)</f>
        <v>0</v>
      </c>
      <c r="K304" s="179" t="s">
        <v>133</v>
      </c>
      <c r="L304" s="184"/>
      <c r="M304" s="185" t="s">
        <v>19</v>
      </c>
      <c r="N304" s="186" t="s">
        <v>42</v>
      </c>
      <c r="P304" s="141">
        <f>O304*H304</f>
        <v>0</v>
      </c>
      <c r="Q304" s="141">
        <v>0.19600000000000001</v>
      </c>
      <c r="R304" s="141">
        <f>Q304*H304</f>
        <v>0.78400000000000003</v>
      </c>
      <c r="S304" s="141">
        <v>0</v>
      </c>
      <c r="T304" s="142">
        <f>S304*H304</f>
        <v>0</v>
      </c>
      <c r="AR304" s="143" t="s">
        <v>183</v>
      </c>
      <c r="AT304" s="143" t="s">
        <v>273</v>
      </c>
      <c r="AU304" s="143" t="s">
        <v>80</v>
      </c>
      <c r="AY304" s="18" t="s">
        <v>127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8" t="s">
        <v>78</v>
      </c>
      <c r="BK304" s="144">
        <f>ROUND(I304*H304,2)</f>
        <v>0</v>
      </c>
      <c r="BL304" s="18" t="s">
        <v>134</v>
      </c>
      <c r="BM304" s="143" t="s">
        <v>1071</v>
      </c>
    </row>
    <row r="305" spans="2:65" s="12" customFormat="1">
      <c r="B305" s="149"/>
      <c r="D305" s="150" t="s">
        <v>138</v>
      </c>
      <c r="E305" s="151" t="s">
        <v>19</v>
      </c>
      <c r="F305" s="152" t="s">
        <v>1072</v>
      </c>
      <c r="H305" s="151" t="s">
        <v>19</v>
      </c>
      <c r="I305" s="153"/>
      <c r="L305" s="149"/>
      <c r="M305" s="154"/>
      <c r="T305" s="155"/>
      <c r="AT305" s="151" t="s">
        <v>138</v>
      </c>
      <c r="AU305" s="151" t="s">
        <v>80</v>
      </c>
      <c r="AV305" s="12" t="s">
        <v>78</v>
      </c>
      <c r="AW305" s="12" t="s">
        <v>33</v>
      </c>
      <c r="AX305" s="12" t="s">
        <v>71</v>
      </c>
      <c r="AY305" s="151" t="s">
        <v>127</v>
      </c>
    </row>
    <row r="306" spans="2:65" s="13" customFormat="1">
      <c r="B306" s="156"/>
      <c r="D306" s="150" t="s">
        <v>138</v>
      </c>
      <c r="E306" s="157" t="s">
        <v>19</v>
      </c>
      <c r="F306" s="158" t="s">
        <v>134</v>
      </c>
      <c r="H306" s="159">
        <v>4</v>
      </c>
      <c r="I306" s="160"/>
      <c r="L306" s="156"/>
      <c r="M306" s="161"/>
      <c r="T306" s="162"/>
      <c r="AT306" s="157" t="s">
        <v>138</v>
      </c>
      <c r="AU306" s="157" t="s">
        <v>80</v>
      </c>
      <c r="AV306" s="13" t="s">
        <v>80</v>
      </c>
      <c r="AW306" s="13" t="s">
        <v>33</v>
      </c>
      <c r="AX306" s="13" t="s">
        <v>78</v>
      </c>
      <c r="AY306" s="157" t="s">
        <v>127</v>
      </c>
    </row>
    <row r="307" spans="2:65" s="1" customFormat="1" ht="37.9" customHeight="1">
      <c r="B307" s="33"/>
      <c r="C307" s="132" t="s">
        <v>543</v>
      </c>
      <c r="D307" s="132" t="s">
        <v>129</v>
      </c>
      <c r="E307" s="133" t="s">
        <v>1073</v>
      </c>
      <c r="F307" s="134" t="s">
        <v>1074</v>
      </c>
      <c r="G307" s="135" t="s">
        <v>514</v>
      </c>
      <c r="H307" s="136">
        <v>10</v>
      </c>
      <c r="I307" s="137"/>
      <c r="J307" s="138">
        <f>ROUND(I307*H307,2)</f>
        <v>0</v>
      </c>
      <c r="K307" s="134" t="s">
        <v>133</v>
      </c>
      <c r="L307" s="33"/>
      <c r="M307" s="139" t="s">
        <v>19</v>
      </c>
      <c r="N307" s="140" t="s">
        <v>42</v>
      </c>
      <c r="P307" s="141">
        <f>O307*H307</f>
        <v>0</v>
      </c>
      <c r="Q307" s="141">
        <v>0.65847999999999995</v>
      </c>
      <c r="R307" s="141">
        <f>Q307*H307</f>
        <v>6.5847999999999995</v>
      </c>
      <c r="S307" s="141">
        <v>0.66</v>
      </c>
      <c r="T307" s="142">
        <f>S307*H307</f>
        <v>6.6000000000000005</v>
      </c>
      <c r="AR307" s="143" t="s">
        <v>134</v>
      </c>
      <c r="AT307" s="143" t="s">
        <v>129</v>
      </c>
      <c r="AU307" s="143" t="s">
        <v>80</v>
      </c>
      <c r="AY307" s="18" t="s">
        <v>127</v>
      </c>
      <c r="BE307" s="144">
        <f>IF(N307="základní",J307,0)</f>
        <v>0</v>
      </c>
      <c r="BF307" s="144">
        <f>IF(N307="snížená",J307,0)</f>
        <v>0</v>
      </c>
      <c r="BG307" s="144">
        <f>IF(N307="zákl. přenesená",J307,0)</f>
        <v>0</v>
      </c>
      <c r="BH307" s="144">
        <f>IF(N307="sníž. přenesená",J307,0)</f>
        <v>0</v>
      </c>
      <c r="BI307" s="144">
        <f>IF(N307="nulová",J307,0)</f>
        <v>0</v>
      </c>
      <c r="BJ307" s="18" t="s">
        <v>78</v>
      </c>
      <c r="BK307" s="144">
        <f>ROUND(I307*H307,2)</f>
        <v>0</v>
      </c>
      <c r="BL307" s="18" t="s">
        <v>134</v>
      </c>
      <c r="BM307" s="143" t="s">
        <v>1075</v>
      </c>
    </row>
    <row r="308" spans="2:65" s="1" customFormat="1">
      <c r="B308" s="33"/>
      <c r="D308" s="145" t="s">
        <v>136</v>
      </c>
      <c r="F308" s="146" t="s">
        <v>1076</v>
      </c>
      <c r="I308" s="147"/>
      <c r="L308" s="33"/>
      <c r="M308" s="148"/>
      <c r="T308" s="54"/>
      <c r="AT308" s="18" t="s">
        <v>136</v>
      </c>
      <c r="AU308" s="18" t="s">
        <v>80</v>
      </c>
    </row>
    <row r="309" spans="2:65" s="12" customFormat="1">
      <c r="B309" s="149"/>
      <c r="D309" s="150" t="s">
        <v>138</v>
      </c>
      <c r="E309" s="151" t="s">
        <v>19</v>
      </c>
      <c r="F309" s="152" t="s">
        <v>1077</v>
      </c>
      <c r="H309" s="151" t="s">
        <v>19</v>
      </c>
      <c r="I309" s="153"/>
      <c r="L309" s="149"/>
      <c r="M309" s="154"/>
      <c r="T309" s="155"/>
      <c r="AT309" s="151" t="s">
        <v>138</v>
      </c>
      <c r="AU309" s="151" t="s">
        <v>80</v>
      </c>
      <c r="AV309" s="12" t="s">
        <v>78</v>
      </c>
      <c r="AW309" s="12" t="s">
        <v>33</v>
      </c>
      <c r="AX309" s="12" t="s">
        <v>71</v>
      </c>
      <c r="AY309" s="151" t="s">
        <v>127</v>
      </c>
    </row>
    <row r="310" spans="2:65" s="13" customFormat="1">
      <c r="B310" s="156"/>
      <c r="D310" s="150" t="s">
        <v>138</v>
      </c>
      <c r="E310" s="157" t="s">
        <v>19</v>
      </c>
      <c r="F310" s="158" t="s">
        <v>199</v>
      </c>
      <c r="H310" s="159">
        <v>10</v>
      </c>
      <c r="I310" s="160"/>
      <c r="L310" s="156"/>
      <c r="M310" s="161"/>
      <c r="T310" s="162"/>
      <c r="AT310" s="157" t="s">
        <v>138</v>
      </c>
      <c r="AU310" s="157" t="s">
        <v>80</v>
      </c>
      <c r="AV310" s="13" t="s">
        <v>80</v>
      </c>
      <c r="AW310" s="13" t="s">
        <v>33</v>
      </c>
      <c r="AX310" s="13" t="s">
        <v>78</v>
      </c>
      <c r="AY310" s="157" t="s">
        <v>127</v>
      </c>
    </row>
    <row r="311" spans="2:65" s="1" customFormat="1" ht="24.2" customHeight="1">
      <c r="B311" s="33"/>
      <c r="C311" s="132" t="s">
        <v>549</v>
      </c>
      <c r="D311" s="132" t="s">
        <v>129</v>
      </c>
      <c r="E311" s="133" t="s">
        <v>1078</v>
      </c>
      <c r="F311" s="134" t="s">
        <v>1079</v>
      </c>
      <c r="G311" s="135" t="s">
        <v>514</v>
      </c>
      <c r="H311" s="136">
        <v>1</v>
      </c>
      <c r="I311" s="137"/>
      <c r="J311" s="138">
        <f>ROUND(I311*H311,2)</f>
        <v>0</v>
      </c>
      <c r="K311" s="134" t="s">
        <v>133</v>
      </c>
      <c r="L311" s="33"/>
      <c r="M311" s="139" t="s">
        <v>19</v>
      </c>
      <c r="N311" s="140" t="s">
        <v>42</v>
      </c>
      <c r="P311" s="141">
        <f>O311*H311</f>
        <v>0</v>
      </c>
      <c r="Q311" s="141">
        <v>0.10037</v>
      </c>
      <c r="R311" s="141">
        <f>Q311*H311</f>
        <v>0.10037</v>
      </c>
      <c r="S311" s="141">
        <v>0.1</v>
      </c>
      <c r="T311" s="142">
        <f>S311*H311</f>
        <v>0.1</v>
      </c>
      <c r="AR311" s="143" t="s">
        <v>134</v>
      </c>
      <c r="AT311" s="143" t="s">
        <v>129</v>
      </c>
      <c r="AU311" s="143" t="s">
        <v>80</v>
      </c>
      <c r="AY311" s="18" t="s">
        <v>127</v>
      </c>
      <c r="BE311" s="144">
        <f>IF(N311="základní",J311,0)</f>
        <v>0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78</v>
      </c>
      <c r="BK311" s="144">
        <f>ROUND(I311*H311,2)</f>
        <v>0</v>
      </c>
      <c r="BL311" s="18" t="s">
        <v>134</v>
      </c>
      <c r="BM311" s="143" t="s">
        <v>1080</v>
      </c>
    </row>
    <row r="312" spans="2:65" s="1" customFormat="1">
      <c r="B312" s="33"/>
      <c r="D312" s="145" t="s">
        <v>136</v>
      </c>
      <c r="F312" s="146" t="s">
        <v>1081</v>
      </c>
      <c r="I312" s="147"/>
      <c r="L312" s="33"/>
      <c r="M312" s="148"/>
      <c r="T312" s="54"/>
      <c r="AT312" s="18" t="s">
        <v>136</v>
      </c>
      <c r="AU312" s="18" t="s">
        <v>80</v>
      </c>
    </row>
    <row r="313" spans="2:65" s="1" customFormat="1" ht="24.2" customHeight="1">
      <c r="B313" s="33"/>
      <c r="C313" s="132" t="s">
        <v>553</v>
      </c>
      <c r="D313" s="132" t="s">
        <v>129</v>
      </c>
      <c r="E313" s="133" t="s">
        <v>1082</v>
      </c>
      <c r="F313" s="134" t="s">
        <v>1083</v>
      </c>
      <c r="G313" s="135" t="s">
        <v>514</v>
      </c>
      <c r="H313" s="136">
        <v>1</v>
      </c>
      <c r="I313" s="137"/>
      <c r="J313" s="138">
        <f>ROUND(I313*H313,2)</f>
        <v>0</v>
      </c>
      <c r="K313" s="134" t="s">
        <v>133</v>
      </c>
      <c r="L313" s="33"/>
      <c r="M313" s="139" t="s">
        <v>19</v>
      </c>
      <c r="N313" s="140" t="s">
        <v>42</v>
      </c>
      <c r="P313" s="141">
        <f>O313*H313</f>
        <v>0</v>
      </c>
      <c r="Q313" s="141">
        <v>0.15056</v>
      </c>
      <c r="R313" s="141">
        <f>Q313*H313</f>
        <v>0.15056</v>
      </c>
      <c r="S313" s="141">
        <v>0.15</v>
      </c>
      <c r="T313" s="142">
        <f>S313*H313</f>
        <v>0.15</v>
      </c>
      <c r="AR313" s="143" t="s">
        <v>134</v>
      </c>
      <c r="AT313" s="143" t="s">
        <v>129</v>
      </c>
      <c r="AU313" s="143" t="s">
        <v>80</v>
      </c>
      <c r="AY313" s="18" t="s">
        <v>127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78</v>
      </c>
      <c r="BK313" s="144">
        <f>ROUND(I313*H313,2)</f>
        <v>0</v>
      </c>
      <c r="BL313" s="18" t="s">
        <v>134</v>
      </c>
      <c r="BM313" s="143" t="s">
        <v>1084</v>
      </c>
    </row>
    <row r="314" spans="2:65" s="1" customFormat="1">
      <c r="B314" s="33"/>
      <c r="D314" s="145" t="s">
        <v>136</v>
      </c>
      <c r="F314" s="146" t="s">
        <v>1085</v>
      </c>
      <c r="I314" s="147"/>
      <c r="L314" s="33"/>
      <c r="M314" s="148"/>
      <c r="T314" s="54"/>
      <c r="AT314" s="18" t="s">
        <v>136</v>
      </c>
      <c r="AU314" s="18" t="s">
        <v>80</v>
      </c>
    </row>
    <row r="315" spans="2:65" s="1" customFormat="1" ht="24.2" customHeight="1">
      <c r="B315" s="33"/>
      <c r="C315" s="132" t="s">
        <v>561</v>
      </c>
      <c r="D315" s="132" t="s">
        <v>129</v>
      </c>
      <c r="E315" s="133" t="s">
        <v>1086</v>
      </c>
      <c r="F315" s="134" t="s">
        <v>1087</v>
      </c>
      <c r="G315" s="135" t="s">
        <v>514</v>
      </c>
      <c r="H315" s="136">
        <v>1</v>
      </c>
      <c r="I315" s="137"/>
      <c r="J315" s="138">
        <f>ROUND(I315*H315,2)</f>
        <v>0</v>
      </c>
      <c r="K315" s="134" t="s">
        <v>133</v>
      </c>
      <c r="L315" s="33"/>
      <c r="M315" s="139" t="s">
        <v>19</v>
      </c>
      <c r="N315" s="140" t="s">
        <v>42</v>
      </c>
      <c r="P315" s="141">
        <f>O315*H315</f>
        <v>0</v>
      </c>
      <c r="Q315" s="141">
        <v>0</v>
      </c>
      <c r="R315" s="141">
        <f>Q315*H315</f>
        <v>0</v>
      </c>
      <c r="S315" s="141">
        <v>0.15</v>
      </c>
      <c r="T315" s="142">
        <f>S315*H315</f>
        <v>0.15</v>
      </c>
      <c r="AR315" s="143" t="s">
        <v>134</v>
      </c>
      <c r="AT315" s="143" t="s">
        <v>129</v>
      </c>
      <c r="AU315" s="143" t="s">
        <v>80</v>
      </c>
      <c r="AY315" s="18" t="s">
        <v>127</v>
      </c>
      <c r="BE315" s="144">
        <f>IF(N315="základní",J315,0)</f>
        <v>0</v>
      </c>
      <c r="BF315" s="144">
        <f>IF(N315="snížená",J315,0)</f>
        <v>0</v>
      </c>
      <c r="BG315" s="144">
        <f>IF(N315="zákl. přenesená",J315,0)</f>
        <v>0</v>
      </c>
      <c r="BH315" s="144">
        <f>IF(N315="sníž. přenesená",J315,0)</f>
        <v>0</v>
      </c>
      <c r="BI315" s="144">
        <f>IF(N315="nulová",J315,0)</f>
        <v>0</v>
      </c>
      <c r="BJ315" s="18" t="s">
        <v>78</v>
      </c>
      <c r="BK315" s="144">
        <f>ROUND(I315*H315,2)</f>
        <v>0</v>
      </c>
      <c r="BL315" s="18" t="s">
        <v>134</v>
      </c>
      <c r="BM315" s="143" t="s">
        <v>1088</v>
      </c>
    </row>
    <row r="316" spans="2:65" s="1" customFormat="1">
      <c r="B316" s="33"/>
      <c r="D316" s="145" t="s">
        <v>136</v>
      </c>
      <c r="F316" s="146" t="s">
        <v>1089</v>
      </c>
      <c r="I316" s="147"/>
      <c r="L316" s="33"/>
      <c r="M316" s="148"/>
      <c r="T316" s="54"/>
      <c r="AT316" s="18" t="s">
        <v>136</v>
      </c>
      <c r="AU316" s="18" t="s">
        <v>80</v>
      </c>
    </row>
    <row r="317" spans="2:65" s="1" customFormat="1" ht="24.2" customHeight="1">
      <c r="B317" s="33"/>
      <c r="C317" s="132" t="s">
        <v>565</v>
      </c>
      <c r="D317" s="132" t="s">
        <v>129</v>
      </c>
      <c r="E317" s="133" t="s">
        <v>1090</v>
      </c>
      <c r="F317" s="134" t="s">
        <v>1091</v>
      </c>
      <c r="G317" s="135" t="s">
        <v>514</v>
      </c>
      <c r="H317" s="136">
        <v>7</v>
      </c>
      <c r="I317" s="137"/>
      <c r="J317" s="138">
        <f>ROUND(I317*H317,2)</f>
        <v>0</v>
      </c>
      <c r="K317" s="134" t="s">
        <v>133</v>
      </c>
      <c r="L317" s="33"/>
      <c r="M317" s="139" t="s">
        <v>19</v>
      </c>
      <c r="N317" s="140" t="s">
        <v>42</v>
      </c>
      <c r="P317" s="141">
        <f>O317*H317</f>
        <v>0</v>
      </c>
      <c r="Q317" s="141">
        <v>0.21734000000000001</v>
      </c>
      <c r="R317" s="141">
        <f>Q317*H317</f>
        <v>1.52138</v>
      </c>
      <c r="S317" s="141">
        <v>0</v>
      </c>
      <c r="T317" s="142">
        <f>S317*H317</f>
        <v>0</v>
      </c>
      <c r="AR317" s="143" t="s">
        <v>134</v>
      </c>
      <c r="AT317" s="143" t="s">
        <v>129</v>
      </c>
      <c r="AU317" s="143" t="s">
        <v>80</v>
      </c>
      <c r="AY317" s="18" t="s">
        <v>127</v>
      </c>
      <c r="BE317" s="144">
        <f>IF(N317="základní",J317,0)</f>
        <v>0</v>
      </c>
      <c r="BF317" s="144">
        <f>IF(N317="snížená",J317,0)</f>
        <v>0</v>
      </c>
      <c r="BG317" s="144">
        <f>IF(N317="zákl. přenesená",J317,0)</f>
        <v>0</v>
      </c>
      <c r="BH317" s="144">
        <f>IF(N317="sníž. přenesená",J317,0)</f>
        <v>0</v>
      </c>
      <c r="BI317" s="144">
        <f>IF(N317="nulová",J317,0)</f>
        <v>0</v>
      </c>
      <c r="BJ317" s="18" t="s">
        <v>78</v>
      </c>
      <c r="BK317" s="144">
        <f>ROUND(I317*H317,2)</f>
        <v>0</v>
      </c>
      <c r="BL317" s="18" t="s">
        <v>134</v>
      </c>
      <c r="BM317" s="143" t="s">
        <v>1092</v>
      </c>
    </row>
    <row r="318" spans="2:65" s="1" customFormat="1">
      <c r="B318" s="33"/>
      <c r="D318" s="145" t="s">
        <v>136</v>
      </c>
      <c r="F318" s="146" t="s">
        <v>1093</v>
      </c>
      <c r="I318" s="147"/>
      <c r="L318" s="33"/>
      <c r="M318" s="148"/>
      <c r="T318" s="54"/>
      <c r="AT318" s="18" t="s">
        <v>136</v>
      </c>
      <c r="AU318" s="18" t="s">
        <v>80</v>
      </c>
    </row>
    <row r="319" spans="2:65" s="12" customFormat="1">
      <c r="B319" s="149"/>
      <c r="D319" s="150" t="s">
        <v>138</v>
      </c>
      <c r="E319" s="151" t="s">
        <v>19</v>
      </c>
      <c r="F319" s="152" t="s">
        <v>1094</v>
      </c>
      <c r="H319" s="151" t="s">
        <v>19</v>
      </c>
      <c r="I319" s="153"/>
      <c r="L319" s="149"/>
      <c r="M319" s="154"/>
      <c r="T319" s="155"/>
      <c r="AT319" s="151" t="s">
        <v>138</v>
      </c>
      <c r="AU319" s="151" t="s">
        <v>80</v>
      </c>
      <c r="AV319" s="12" t="s">
        <v>78</v>
      </c>
      <c r="AW319" s="12" t="s">
        <v>33</v>
      </c>
      <c r="AX319" s="12" t="s">
        <v>71</v>
      </c>
      <c r="AY319" s="151" t="s">
        <v>127</v>
      </c>
    </row>
    <row r="320" spans="2:65" s="13" customFormat="1">
      <c r="B320" s="156"/>
      <c r="D320" s="150" t="s">
        <v>138</v>
      </c>
      <c r="E320" s="157" t="s">
        <v>19</v>
      </c>
      <c r="F320" s="158" t="s">
        <v>175</v>
      </c>
      <c r="H320" s="159">
        <v>7</v>
      </c>
      <c r="I320" s="160"/>
      <c r="L320" s="156"/>
      <c r="M320" s="161"/>
      <c r="T320" s="162"/>
      <c r="AT320" s="157" t="s">
        <v>138</v>
      </c>
      <c r="AU320" s="157" t="s">
        <v>80</v>
      </c>
      <c r="AV320" s="13" t="s">
        <v>80</v>
      </c>
      <c r="AW320" s="13" t="s">
        <v>33</v>
      </c>
      <c r="AX320" s="13" t="s">
        <v>78</v>
      </c>
      <c r="AY320" s="157" t="s">
        <v>127</v>
      </c>
    </row>
    <row r="321" spans="2:65" s="1" customFormat="1" ht="24.2" customHeight="1">
      <c r="B321" s="33"/>
      <c r="C321" s="177" t="s">
        <v>572</v>
      </c>
      <c r="D321" s="177" t="s">
        <v>273</v>
      </c>
      <c r="E321" s="178" t="s">
        <v>1095</v>
      </c>
      <c r="F321" s="179" t="s">
        <v>1096</v>
      </c>
      <c r="G321" s="180" t="s">
        <v>514</v>
      </c>
      <c r="H321" s="181">
        <v>7</v>
      </c>
      <c r="I321" s="182"/>
      <c r="J321" s="183">
        <f>ROUND(I321*H321,2)</f>
        <v>0</v>
      </c>
      <c r="K321" s="179" t="s">
        <v>133</v>
      </c>
      <c r="L321" s="184"/>
      <c r="M321" s="185" t="s">
        <v>19</v>
      </c>
      <c r="N321" s="186" t="s">
        <v>42</v>
      </c>
      <c r="P321" s="141">
        <f>O321*H321</f>
        <v>0</v>
      </c>
      <c r="Q321" s="141">
        <v>0.108</v>
      </c>
      <c r="R321" s="141">
        <f>Q321*H321</f>
        <v>0.75600000000000001</v>
      </c>
      <c r="S321" s="141">
        <v>0</v>
      </c>
      <c r="T321" s="142">
        <f>S321*H321</f>
        <v>0</v>
      </c>
      <c r="AR321" s="143" t="s">
        <v>183</v>
      </c>
      <c r="AT321" s="143" t="s">
        <v>273</v>
      </c>
      <c r="AU321" s="143" t="s">
        <v>80</v>
      </c>
      <c r="AY321" s="18" t="s">
        <v>127</v>
      </c>
      <c r="BE321" s="144">
        <f>IF(N321="základní",J321,0)</f>
        <v>0</v>
      </c>
      <c r="BF321" s="144">
        <f>IF(N321="snížená",J321,0)</f>
        <v>0</v>
      </c>
      <c r="BG321" s="144">
        <f>IF(N321="zákl. přenesená",J321,0)</f>
        <v>0</v>
      </c>
      <c r="BH321" s="144">
        <f>IF(N321="sníž. přenesená",J321,0)</f>
        <v>0</v>
      </c>
      <c r="BI321" s="144">
        <f>IF(N321="nulová",J321,0)</f>
        <v>0</v>
      </c>
      <c r="BJ321" s="18" t="s">
        <v>78</v>
      </c>
      <c r="BK321" s="144">
        <f>ROUND(I321*H321,2)</f>
        <v>0</v>
      </c>
      <c r="BL321" s="18" t="s">
        <v>134</v>
      </c>
      <c r="BM321" s="143" t="s">
        <v>1097</v>
      </c>
    </row>
    <row r="322" spans="2:65" s="1" customFormat="1" ht="24.2" customHeight="1">
      <c r="B322" s="33"/>
      <c r="C322" s="177" t="s">
        <v>579</v>
      </c>
      <c r="D322" s="177" t="s">
        <v>273</v>
      </c>
      <c r="E322" s="178" t="s">
        <v>1098</v>
      </c>
      <c r="F322" s="179" t="s">
        <v>1099</v>
      </c>
      <c r="G322" s="180" t="s">
        <v>514</v>
      </c>
      <c r="H322" s="181">
        <v>7</v>
      </c>
      <c r="I322" s="182"/>
      <c r="J322" s="183">
        <f>ROUND(I322*H322,2)</f>
        <v>0</v>
      </c>
      <c r="K322" s="179" t="s">
        <v>133</v>
      </c>
      <c r="L322" s="184"/>
      <c r="M322" s="185" t="s">
        <v>19</v>
      </c>
      <c r="N322" s="186" t="s">
        <v>42</v>
      </c>
      <c r="P322" s="141">
        <f>O322*H322</f>
        <v>0</v>
      </c>
      <c r="Q322" s="141">
        <v>6.0000000000000001E-3</v>
      </c>
      <c r="R322" s="141">
        <f>Q322*H322</f>
        <v>4.2000000000000003E-2</v>
      </c>
      <c r="S322" s="141">
        <v>0</v>
      </c>
      <c r="T322" s="142">
        <f>S322*H322</f>
        <v>0</v>
      </c>
      <c r="AR322" s="143" t="s">
        <v>183</v>
      </c>
      <c r="AT322" s="143" t="s">
        <v>273</v>
      </c>
      <c r="AU322" s="143" t="s">
        <v>80</v>
      </c>
      <c r="AY322" s="18" t="s">
        <v>127</v>
      </c>
      <c r="BE322" s="144">
        <f>IF(N322="základní",J322,0)</f>
        <v>0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8" t="s">
        <v>78</v>
      </c>
      <c r="BK322" s="144">
        <f>ROUND(I322*H322,2)</f>
        <v>0</v>
      </c>
      <c r="BL322" s="18" t="s">
        <v>134</v>
      </c>
      <c r="BM322" s="143" t="s">
        <v>1100</v>
      </c>
    </row>
    <row r="323" spans="2:65" s="1" customFormat="1" ht="33" customHeight="1">
      <c r="B323" s="33"/>
      <c r="C323" s="132" t="s">
        <v>586</v>
      </c>
      <c r="D323" s="132" t="s">
        <v>129</v>
      </c>
      <c r="E323" s="133" t="s">
        <v>1101</v>
      </c>
      <c r="F323" s="134" t="s">
        <v>1102</v>
      </c>
      <c r="G323" s="135" t="s">
        <v>514</v>
      </c>
      <c r="H323" s="136">
        <v>2</v>
      </c>
      <c r="I323" s="137"/>
      <c r="J323" s="138">
        <f>ROUND(I323*H323,2)</f>
        <v>0</v>
      </c>
      <c r="K323" s="134" t="s">
        <v>133</v>
      </c>
      <c r="L323" s="33"/>
      <c r="M323" s="139" t="s">
        <v>19</v>
      </c>
      <c r="N323" s="140" t="s">
        <v>42</v>
      </c>
      <c r="P323" s="141">
        <f>O323*H323</f>
        <v>0</v>
      </c>
      <c r="Q323" s="141">
        <v>0</v>
      </c>
      <c r="R323" s="141">
        <f>Q323*H323</f>
        <v>0</v>
      </c>
      <c r="S323" s="141">
        <v>0.15</v>
      </c>
      <c r="T323" s="142">
        <f>S323*H323</f>
        <v>0.3</v>
      </c>
      <c r="AR323" s="143" t="s">
        <v>134</v>
      </c>
      <c r="AT323" s="143" t="s">
        <v>129</v>
      </c>
      <c r="AU323" s="143" t="s">
        <v>80</v>
      </c>
      <c r="AY323" s="18" t="s">
        <v>127</v>
      </c>
      <c r="BE323" s="144">
        <f>IF(N323="základní",J323,0)</f>
        <v>0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78</v>
      </c>
      <c r="BK323" s="144">
        <f>ROUND(I323*H323,2)</f>
        <v>0</v>
      </c>
      <c r="BL323" s="18" t="s">
        <v>134</v>
      </c>
      <c r="BM323" s="143" t="s">
        <v>1103</v>
      </c>
    </row>
    <row r="324" spans="2:65" s="1" customFormat="1">
      <c r="B324" s="33"/>
      <c r="D324" s="145" t="s">
        <v>136</v>
      </c>
      <c r="F324" s="146" t="s">
        <v>1104</v>
      </c>
      <c r="I324" s="147"/>
      <c r="L324" s="33"/>
      <c r="M324" s="148"/>
      <c r="T324" s="54"/>
      <c r="AT324" s="18" t="s">
        <v>136</v>
      </c>
      <c r="AU324" s="18" t="s">
        <v>80</v>
      </c>
    </row>
    <row r="325" spans="2:65" s="1" customFormat="1" ht="24.2" customHeight="1">
      <c r="B325" s="33"/>
      <c r="C325" s="132" t="s">
        <v>592</v>
      </c>
      <c r="D325" s="132" t="s">
        <v>129</v>
      </c>
      <c r="E325" s="133" t="s">
        <v>1105</v>
      </c>
      <c r="F325" s="134" t="s">
        <v>1106</v>
      </c>
      <c r="G325" s="135" t="s">
        <v>178</v>
      </c>
      <c r="H325" s="136">
        <v>174</v>
      </c>
      <c r="I325" s="137"/>
      <c r="J325" s="138">
        <f>ROUND(I325*H325,2)</f>
        <v>0</v>
      </c>
      <c r="K325" s="134" t="s">
        <v>133</v>
      </c>
      <c r="L325" s="33"/>
      <c r="M325" s="139" t="s">
        <v>19</v>
      </c>
      <c r="N325" s="140" t="s">
        <v>42</v>
      </c>
      <c r="P325" s="141">
        <f>O325*H325</f>
        <v>0</v>
      </c>
      <c r="Q325" s="141">
        <v>1.2999999999999999E-4</v>
      </c>
      <c r="R325" s="141">
        <f>Q325*H325</f>
        <v>2.2619999999999998E-2</v>
      </c>
      <c r="S325" s="141">
        <v>0</v>
      </c>
      <c r="T325" s="142">
        <f>S325*H325</f>
        <v>0</v>
      </c>
      <c r="AR325" s="143" t="s">
        <v>134</v>
      </c>
      <c r="AT325" s="143" t="s">
        <v>129</v>
      </c>
      <c r="AU325" s="143" t="s">
        <v>80</v>
      </c>
      <c r="AY325" s="18" t="s">
        <v>127</v>
      </c>
      <c r="BE325" s="144">
        <f>IF(N325="základní",J325,0)</f>
        <v>0</v>
      </c>
      <c r="BF325" s="144">
        <f>IF(N325="snížená",J325,0)</f>
        <v>0</v>
      </c>
      <c r="BG325" s="144">
        <f>IF(N325="zákl. přenesená",J325,0)</f>
        <v>0</v>
      </c>
      <c r="BH325" s="144">
        <f>IF(N325="sníž. přenesená",J325,0)</f>
        <v>0</v>
      </c>
      <c r="BI325" s="144">
        <f>IF(N325="nulová",J325,0)</f>
        <v>0</v>
      </c>
      <c r="BJ325" s="18" t="s">
        <v>78</v>
      </c>
      <c r="BK325" s="144">
        <f>ROUND(I325*H325,2)</f>
        <v>0</v>
      </c>
      <c r="BL325" s="18" t="s">
        <v>134</v>
      </c>
      <c r="BM325" s="143" t="s">
        <v>1107</v>
      </c>
    </row>
    <row r="326" spans="2:65" s="1" customFormat="1">
      <c r="B326" s="33"/>
      <c r="D326" s="145" t="s">
        <v>136</v>
      </c>
      <c r="F326" s="146" t="s">
        <v>1108</v>
      </c>
      <c r="I326" s="147"/>
      <c r="L326" s="33"/>
      <c r="M326" s="148"/>
      <c r="T326" s="54"/>
      <c r="AT326" s="18" t="s">
        <v>136</v>
      </c>
      <c r="AU326" s="18" t="s">
        <v>80</v>
      </c>
    </row>
    <row r="327" spans="2:65" s="1" customFormat="1" ht="24.2" customHeight="1">
      <c r="B327" s="33"/>
      <c r="C327" s="132" t="s">
        <v>598</v>
      </c>
      <c r="D327" s="132" t="s">
        <v>129</v>
      </c>
      <c r="E327" s="133" t="s">
        <v>1109</v>
      </c>
      <c r="F327" s="134" t="s">
        <v>1110</v>
      </c>
      <c r="G327" s="135" t="s">
        <v>1111</v>
      </c>
      <c r="H327" s="136">
        <v>1</v>
      </c>
      <c r="I327" s="137"/>
      <c r="J327" s="138">
        <f>ROUND(I327*H327,2)</f>
        <v>0</v>
      </c>
      <c r="K327" s="134" t="s">
        <v>19</v>
      </c>
      <c r="L327" s="33"/>
      <c r="M327" s="139" t="s">
        <v>19</v>
      </c>
      <c r="N327" s="140" t="s">
        <v>42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134</v>
      </c>
      <c r="AT327" s="143" t="s">
        <v>129</v>
      </c>
      <c r="AU327" s="143" t="s">
        <v>80</v>
      </c>
      <c r="AY327" s="18" t="s">
        <v>127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78</v>
      </c>
      <c r="BK327" s="144">
        <f>ROUND(I327*H327,2)</f>
        <v>0</v>
      </c>
      <c r="BL327" s="18" t="s">
        <v>134</v>
      </c>
      <c r="BM327" s="143" t="s">
        <v>1112</v>
      </c>
    </row>
    <row r="328" spans="2:65" s="11" customFormat="1" ht="22.9" customHeight="1">
      <c r="B328" s="120"/>
      <c r="D328" s="121" t="s">
        <v>70</v>
      </c>
      <c r="E328" s="130" t="s">
        <v>190</v>
      </c>
      <c r="F328" s="130" t="s">
        <v>510</v>
      </c>
      <c r="I328" s="123"/>
      <c r="J328" s="131">
        <f>BK328</f>
        <v>0</v>
      </c>
      <c r="L328" s="120"/>
      <c r="M328" s="125"/>
      <c r="P328" s="126">
        <f>SUM(P329:P336)</f>
        <v>0</v>
      </c>
      <c r="R328" s="126">
        <f>SUM(R329:R336)</f>
        <v>2.2780000000000001E-3</v>
      </c>
      <c r="T328" s="127">
        <f>SUM(T329:T336)</f>
        <v>4.9350000000000005E-2</v>
      </c>
      <c r="AR328" s="121" t="s">
        <v>78</v>
      </c>
      <c r="AT328" s="128" t="s">
        <v>70</v>
      </c>
      <c r="AU328" s="128" t="s">
        <v>78</v>
      </c>
      <c r="AY328" s="121" t="s">
        <v>127</v>
      </c>
      <c r="BK328" s="129">
        <f>SUM(BK329:BK336)</f>
        <v>0</v>
      </c>
    </row>
    <row r="329" spans="2:65" s="1" customFormat="1" ht="44.25" customHeight="1">
      <c r="B329" s="33"/>
      <c r="C329" s="132" t="s">
        <v>603</v>
      </c>
      <c r="D329" s="132" t="s">
        <v>129</v>
      </c>
      <c r="E329" s="133" t="s">
        <v>1113</v>
      </c>
      <c r="F329" s="134" t="s">
        <v>1114</v>
      </c>
      <c r="G329" s="135" t="s">
        <v>178</v>
      </c>
      <c r="H329" s="136">
        <v>0.35</v>
      </c>
      <c r="I329" s="137"/>
      <c r="J329" s="138">
        <f>ROUND(I329*H329,2)</f>
        <v>0</v>
      </c>
      <c r="K329" s="134" t="s">
        <v>133</v>
      </c>
      <c r="L329" s="33"/>
      <c r="M329" s="139" t="s">
        <v>19</v>
      </c>
      <c r="N329" s="140" t="s">
        <v>42</v>
      </c>
      <c r="P329" s="141">
        <f>O329*H329</f>
        <v>0</v>
      </c>
      <c r="Q329" s="141">
        <v>1.2800000000000001E-3</v>
      </c>
      <c r="R329" s="141">
        <f>Q329*H329</f>
        <v>4.4799999999999999E-4</v>
      </c>
      <c r="S329" s="141">
        <v>2.1000000000000001E-2</v>
      </c>
      <c r="T329" s="142">
        <f>S329*H329</f>
        <v>7.3499999999999998E-3</v>
      </c>
      <c r="AR329" s="143" t="s">
        <v>134</v>
      </c>
      <c r="AT329" s="143" t="s">
        <v>129</v>
      </c>
      <c r="AU329" s="143" t="s">
        <v>80</v>
      </c>
      <c r="AY329" s="18" t="s">
        <v>127</v>
      </c>
      <c r="BE329" s="144">
        <f>IF(N329="základní",J329,0)</f>
        <v>0</v>
      </c>
      <c r="BF329" s="144">
        <f>IF(N329="snížená",J329,0)</f>
        <v>0</v>
      </c>
      <c r="BG329" s="144">
        <f>IF(N329="zákl. přenesená",J329,0)</f>
        <v>0</v>
      </c>
      <c r="BH329" s="144">
        <f>IF(N329="sníž. přenesená",J329,0)</f>
        <v>0</v>
      </c>
      <c r="BI329" s="144">
        <f>IF(N329="nulová",J329,0)</f>
        <v>0</v>
      </c>
      <c r="BJ329" s="18" t="s">
        <v>78</v>
      </c>
      <c r="BK329" s="144">
        <f>ROUND(I329*H329,2)</f>
        <v>0</v>
      </c>
      <c r="BL329" s="18" t="s">
        <v>134</v>
      </c>
      <c r="BM329" s="143" t="s">
        <v>1115</v>
      </c>
    </row>
    <row r="330" spans="2:65" s="1" customFormat="1">
      <c r="B330" s="33"/>
      <c r="D330" s="145" t="s">
        <v>136</v>
      </c>
      <c r="F330" s="146" t="s">
        <v>1116</v>
      </c>
      <c r="I330" s="147"/>
      <c r="L330" s="33"/>
      <c r="M330" s="148"/>
      <c r="T330" s="54"/>
      <c r="AT330" s="18" t="s">
        <v>136</v>
      </c>
      <c r="AU330" s="18" t="s">
        <v>80</v>
      </c>
    </row>
    <row r="331" spans="2:65" s="12" customFormat="1">
      <c r="B331" s="149"/>
      <c r="D331" s="150" t="s">
        <v>138</v>
      </c>
      <c r="E331" s="151" t="s">
        <v>19</v>
      </c>
      <c r="F331" s="152" t="s">
        <v>1117</v>
      </c>
      <c r="H331" s="151" t="s">
        <v>19</v>
      </c>
      <c r="I331" s="153"/>
      <c r="L331" s="149"/>
      <c r="M331" s="154"/>
      <c r="T331" s="155"/>
      <c r="AT331" s="151" t="s">
        <v>138</v>
      </c>
      <c r="AU331" s="151" t="s">
        <v>80</v>
      </c>
      <c r="AV331" s="12" t="s">
        <v>78</v>
      </c>
      <c r="AW331" s="12" t="s">
        <v>33</v>
      </c>
      <c r="AX331" s="12" t="s">
        <v>71</v>
      </c>
      <c r="AY331" s="151" t="s">
        <v>127</v>
      </c>
    </row>
    <row r="332" spans="2:65" s="13" customFormat="1">
      <c r="B332" s="156"/>
      <c r="D332" s="150" t="s">
        <v>138</v>
      </c>
      <c r="E332" s="157" t="s">
        <v>19</v>
      </c>
      <c r="F332" s="158" t="s">
        <v>1118</v>
      </c>
      <c r="H332" s="159">
        <v>0.35</v>
      </c>
      <c r="I332" s="160"/>
      <c r="L332" s="156"/>
      <c r="M332" s="161"/>
      <c r="T332" s="162"/>
      <c r="AT332" s="157" t="s">
        <v>138</v>
      </c>
      <c r="AU332" s="157" t="s">
        <v>80</v>
      </c>
      <c r="AV332" s="13" t="s">
        <v>80</v>
      </c>
      <c r="AW332" s="13" t="s">
        <v>33</v>
      </c>
      <c r="AX332" s="13" t="s">
        <v>78</v>
      </c>
      <c r="AY332" s="157" t="s">
        <v>127</v>
      </c>
    </row>
    <row r="333" spans="2:65" s="1" customFormat="1" ht="44.25" customHeight="1">
      <c r="B333" s="33"/>
      <c r="C333" s="132" t="s">
        <v>608</v>
      </c>
      <c r="D333" s="132" t="s">
        <v>129</v>
      </c>
      <c r="E333" s="133" t="s">
        <v>1119</v>
      </c>
      <c r="F333" s="134" t="s">
        <v>1120</v>
      </c>
      <c r="G333" s="135" t="s">
        <v>178</v>
      </c>
      <c r="H333" s="136">
        <v>0.75</v>
      </c>
      <c r="I333" s="137"/>
      <c r="J333" s="138">
        <f>ROUND(I333*H333,2)</f>
        <v>0</v>
      </c>
      <c r="K333" s="134" t="s">
        <v>133</v>
      </c>
      <c r="L333" s="33"/>
      <c r="M333" s="139" t="s">
        <v>19</v>
      </c>
      <c r="N333" s="140" t="s">
        <v>42</v>
      </c>
      <c r="P333" s="141">
        <f>O333*H333</f>
        <v>0</v>
      </c>
      <c r="Q333" s="141">
        <v>2.4399999999999999E-3</v>
      </c>
      <c r="R333" s="141">
        <f>Q333*H333</f>
        <v>1.83E-3</v>
      </c>
      <c r="S333" s="141">
        <v>5.6000000000000001E-2</v>
      </c>
      <c r="T333" s="142">
        <f>S333*H333</f>
        <v>4.2000000000000003E-2</v>
      </c>
      <c r="AR333" s="143" t="s">
        <v>134</v>
      </c>
      <c r="AT333" s="143" t="s">
        <v>129</v>
      </c>
      <c r="AU333" s="143" t="s">
        <v>80</v>
      </c>
      <c r="AY333" s="18" t="s">
        <v>127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8" t="s">
        <v>78</v>
      </c>
      <c r="BK333" s="144">
        <f>ROUND(I333*H333,2)</f>
        <v>0</v>
      </c>
      <c r="BL333" s="18" t="s">
        <v>134</v>
      </c>
      <c r="BM333" s="143" t="s">
        <v>1121</v>
      </c>
    </row>
    <row r="334" spans="2:65" s="1" customFormat="1">
      <c r="B334" s="33"/>
      <c r="D334" s="145" t="s">
        <v>136</v>
      </c>
      <c r="F334" s="146" t="s">
        <v>1122</v>
      </c>
      <c r="I334" s="147"/>
      <c r="L334" s="33"/>
      <c r="M334" s="148"/>
      <c r="T334" s="54"/>
      <c r="AT334" s="18" t="s">
        <v>136</v>
      </c>
      <c r="AU334" s="18" t="s">
        <v>80</v>
      </c>
    </row>
    <row r="335" spans="2:65" s="12" customFormat="1">
      <c r="B335" s="149"/>
      <c r="D335" s="150" t="s">
        <v>138</v>
      </c>
      <c r="E335" s="151" t="s">
        <v>19</v>
      </c>
      <c r="F335" s="152" t="s">
        <v>947</v>
      </c>
      <c r="H335" s="151" t="s">
        <v>19</v>
      </c>
      <c r="I335" s="153"/>
      <c r="L335" s="149"/>
      <c r="M335" s="154"/>
      <c r="T335" s="155"/>
      <c r="AT335" s="151" t="s">
        <v>138</v>
      </c>
      <c r="AU335" s="151" t="s">
        <v>80</v>
      </c>
      <c r="AV335" s="12" t="s">
        <v>78</v>
      </c>
      <c r="AW335" s="12" t="s">
        <v>33</v>
      </c>
      <c r="AX335" s="12" t="s">
        <v>71</v>
      </c>
      <c r="AY335" s="151" t="s">
        <v>127</v>
      </c>
    </row>
    <row r="336" spans="2:65" s="13" customFormat="1">
      <c r="B336" s="156"/>
      <c r="D336" s="150" t="s">
        <v>138</v>
      </c>
      <c r="E336" s="157" t="s">
        <v>19</v>
      </c>
      <c r="F336" s="158" t="s">
        <v>1123</v>
      </c>
      <c r="H336" s="159">
        <v>0.75</v>
      </c>
      <c r="I336" s="160"/>
      <c r="L336" s="156"/>
      <c r="M336" s="161"/>
      <c r="T336" s="162"/>
      <c r="AT336" s="157" t="s">
        <v>138</v>
      </c>
      <c r="AU336" s="157" t="s">
        <v>80</v>
      </c>
      <c r="AV336" s="13" t="s">
        <v>80</v>
      </c>
      <c r="AW336" s="13" t="s">
        <v>33</v>
      </c>
      <c r="AX336" s="13" t="s">
        <v>78</v>
      </c>
      <c r="AY336" s="157" t="s">
        <v>127</v>
      </c>
    </row>
    <row r="337" spans="2:65" s="11" customFormat="1" ht="22.9" customHeight="1">
      <c r="B337" s="120"/>
      <c r="D337" s="121" t="s">
        <v>70</v>
      </c>
      <c r="E337" s="130" t="s">
        <v>704</v>
      </c>
      <c r="F337" s="130" t="s">
        <v>705</v>
      </c>
      <c r="I337" s="123"/>
      <c r="J337" s="131">
        <f>BK337</f>
        <v>0</v>
      </c>
      <c r="L337" s="120"/>
      <c r="M337" s="125"/>
      <c r="P337" s="126">
        <f>SUM(P338:P348)</f>
        <v>0</v>
      </c>
      <c r="R337" s="126">
        <f>SUM(R338:R348)</f>
        <v>0</v>
      </c>
      <c r="T337" s="127">
        <f>SUM(T338:T348)</f>
        <v>0</v>
      </c>
      <c r="AR337" s="121" t="s">
        <v>78</v>
      </c>
      <c r="AT337" s="128" t="s">
        <v>70</v>
      </c>
      <c r="AU337" s="128" t="s">
        <v>78</v>
      </c>
      <c r="AY337" s="121" t="s">
        <v>127</v>
      </c>
      <c r="BK337" s="129">
        <f>SUM(BK338:BK348)</f>
        <v>0</v>
      </c>
    </row>
    <row r="338" spans="2:65" s="1" customFormat="1" ht="37.9" customHeight="1">
      <c r="B338" s="33"/>
      <c r="C338" s="132" t="s">
        <v>613</v>
      </c>
      <c r="D338" s="132" t="s">
        <v>129</v>
      </c>
      <c r="E338" s="133" t="s">
        <v>723</v>
      </c>
      <c r="F338" s="134" t="s">
        <v>724</v>
      </c>
      <c r="G338" s="135" t="s">
        <v>253</v>
      </c>
      <c r="H338" s="136">
        <v>44.433</v>
      </c>
      <c r="I338" s="137"/>
      <c r="J338" s="138">
        <f>ROUND(I338*H338,2)</f>
        <v>0</v>
      </c>
      <c r="K338" s="134" t="s">
        <v>133</v>
      </c>
      <c r="L338" s="33"/>
      <c r="M338" s="139" t="s">
        <v>19</v>
      </c>
      <c r="N338" s="140" t="s">
        <v>42</v>
      </c>
      <c r="P338" s="141">
        <f>O338*H338</f>
        <v>0</v>
      </c>
      <c r="Q338" s="141">
        <v>0</v>
      </c>
      <c r="R338" s="141">
        <f>Q338*H338</f>
        <v>0</v>
      </c>
      <c r="S338" s="141">
        <v>0</v>
      </c>
      <c r="T338" s="142">
        <f>S338*H338</f>
        <v>0</v>
      </c>
      <c r="AR338" s="143" t="s">
        <v>134</v>
      </c>
      <c r="AT338" s="143" t="s">
        <v>129</v>
      </c>
      <c r="AU338" s="143" t="s">
        <v>80</v>
      </c>
      <c r="AY338" s="18" t="s">
        <v>127</v>
      </c>
      <c r="BE338" s="144">
        <f>IF(N338="základní",J338,0)</f>
        <v>0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8" t="s">
        <v>78</v>
      </c>
      <c r="BK338" s="144">
        <f>ROUND(I338*H338,2)</f>
        <v>0</v>
      </c>
      <c r="BL338" s="18" t="s">
        <v>134</v>
      </c>
      <c r="BM338" s="143" t="s">
        <v>1124</v>
      </c>
    </row>
    <row r="339" spans="2:65" s="1" customFormat="1">
      <c r="B339" s="33"/>
      <c r="D339" s="145" t="s">
        <v>136</v>
      </c>
      <c r="F339" s="146" t="s">
        <v>726</v>
      </c>
      <c r="I339" s="147"/>
      <c r="L339" s="33"/>
      <c r="M339" s="148"/>
      <c r="T339" s="54"/>
      <c r="AT339" s="18" t="s">
        <v>136</v>
      </c>
      <c r="AU339" s="18" t="s">
        <v>80</v>
      </c>
    </row>
    <row r="340" spans="2:65" s="1" customFormat="1" ht="37.9" customHeight="1">
      <c r="B340" s="33"/>
      <c r="C340" s="132" t="s">
        <v>189</v>
      </c>
      <c r="D340" s="132" t="s">
        <v>129</v>
      </c>
      <c r="E340" s="133" t="s">
        <v>736</v>
      </c>
      <c r="F340" s="134" t="s">
        <v>717</v>
      </c>
      <c r="G340" s="135" t="s">
        <v>253</v>
      </c>
      <c r="H340" s="136">
        <v>1288.557</v>
      </c>
      <c r="I340" s="137"/>
      <c r="J340" s="138">
        <f>ROUND(I340*H340,2)</f>
        <v>0</v>
      </c>
      <c r="K340" s="134" t="s">
        <v>133</v>
      </c>
      <c r="L340" s="33"/>
      <c r="M340" s="139" t="s">
        <v>19</v>
      </c>
      <c r="N340" s="140" t="s">
        <v>42</v>
      </c>
      <c r="P340" s="141">
        <f>O340*H340</f>
        <v>0</v>
      </c>
      <c r="Q340" s="141">
        <v>0</v>
      </c>
      <c r="R340" s="141">
        <f>Q340*H340</f>
        <v>0</v>
      </c>
      <c r="S340" s="141">
        <v>0</v>
      </c>
      <c r="T340" s="142">
        <f>S340*H340</f>
        <v>0</v>
      </c>
      <c r="AR340" s="143" t="s">
        <v>134</v>
      </c>
      <c r="AT340" s="143" t="s">
        <v>129</v>
      </c>
      <c r="AU340" s="143" t="s">
        <v>80</v>
      </c>
      <c r="AY340" s="18" t="s">
        <v>127</v>
      </c>
      <c r="BE340" s="144">
        <f>IF(N340="základní",J340,0)</f>
        <v>0</v>
      </c>
      <c r="BF340" s="144">
        <f>IF(N340="snížená",J340,0)</f>
        <v>0</v>
      </c>
      <c r="BG340" s="144">
        <f>IF(N340="zákl. přenesená",J340,0)</f>
        <v>0</v>
      </c>
      <c r="BH340" s="144">
        <f>IF(N340="sníž. přenesená",J340,0)</f>
        <v>0</v>
      </c>
      <c r="BI340" s="144">
        <f>IF(N340="nulová",J340,0)</f>
        <v>0</v>
      </c>
      <c r="BJ340" s="18" t="s">
        <v>78</v>
      </c>
      <c r="BK340" s="144">
        <f>ROUND(I340*H340,2)</f>
        <v>0</v>
      </c>
      <c r="BL340" s="18" t="s">
        <v>134</v>
      </c>
      <c r="BM340" s="143" t="s">
        <v>1125</v>
      </c>
    </row>
    <row r="341" spans="2:65" s="1" customFormat="1">
      <c r="B341" s="33"/>
      <c r="D341" s="145" t="s">
        <v>136</v>
      </c>
      <c r="F341" s="146" t="s">
        <v>738</v>
      </c>
      <c r="I341" s="147"/>
      <c r="L341" s="33"/>
      <c r="M341" s="148"/>
      <c r="T341" s="54"/>
      <c r="AT341" s="18" t="s">
        <v>136</v>
      </c>
      <c r="AU341" s="18" t="s">
        <v>80</v>
      </c>
    </row>
    <row r="342" spans="2:65" s="13" customFormat="1">
      <c r="B342" s="156"/>
      <c r="D342" s="150" t="s">
        <v>138</v>
      </c>
      <c r="F342" s="158" t="s">
        <v>1126</v>
      </c>
      <c r="H342" s="159">
        <v>1288.557</v>
      </c>
      <c r="I342" s="160"/>
      <c r="L342" s="156"/>
      <c r="M342" s="161"/>
      <c r="T342" s="162"/>
      <c r="AT342" s="157" t="s">
        <v>138</v>
      </c>
      <c r="AU342" s="157" t="s">
        <v>80</v>
      </c>
      <c r="AV342" s="13" t="s">
        <v>80</v>
      </c>
      <c r="AW342" s="13" t="s">
        <v>4</v>
      </c>
      <c r="AX342" s="13" t="s">
        <v>78</v>
      </c>
      <c r="AY342" s="157" t="s">
        <v>127</v>
      </c>
    </row>
    <row r="343" spans="2:65" s="1" customFormat="1" ht="44.25" customHeight="1">
      <c r="B343" s="33"/>
      <c r="C343" s="132" t="s">
        <v>198</v>
      </c>
      <c r="D343" s="132" t="s">
        <v>129</v>
      </c>
      <c r="E343" s="133" t="s">
        <v>754</v>
      </c>
      <c r="F343" s="134" t="s">
        <v>755</v>
      </c>
      <c r="G343" s="135" t="s">
        <v>253</v>
      </c>
      <c r="H343" s="136">
        <v>39.99</v>
      </c>
      <c r="I343" s="137"/>
      <c r="J343" s="138">
        <f>ROUND(I343*H343,2)</f>
        <v>0</v>
      </c>
      <c r="K343" s="134" t="s">
        <v>133</v>
      </c>
      <c r="L343" s="33"/>
      <c r="M343" s="139" t="s">
        <v>19</v>
      </c>
      <c r="N343" s="140" t="s">
        <v>42</v>
      </c>
      <c r="P343" s="141">
        <f>O343*H343</f>
        <v>0</v>
      </c>
      <c r="Q343" s="141">
        <v>0</v>
      </c>
      <c r="R343" s="141">
        <f>Q343*H343</f>
        <v>0</v>
      </c>
      <c r="S343" s="141">
        <v>0</v>
      </c>
      <c r="T343" s="142">
        <f>S343*H343</f>
        <v>0</v>
      </c>
      <c r="AR343" s="143" t="s">
        <v>134</v>
      </c>
      <c r="AT343" s="143" t="s">
        <v>129</v>
      </c>
      <c r="AU343" s="143" t="s">
        <v>80</v>
      </c>
      <c r="AY343" s="18" t="s">
        <v>127</v>
      </c>
      <c r="BE343" s="144">
        <f>IF(N343="základní",J343,0)</f>
        <v>0</v>
      </c>
      <c r="BF343" s="144">
        <f>IF(N343="snížená",J343,0)</f>
        <v>0</v>
      </c>
      <c r="BG343" s="144">
        <f>IF(N343="zákl. přenesená",J343,0)</f>
        <v>0</v>
      </c>
      <c r="BH343" s="144">
        <f>IF(N343="sníž. přenesená",J343,0)</f>
        <v>0</v>
      </c>
      <c r="BI343" s="144">
        <f>IF(N343="nulová",J343,0)</f>
        <v>0</v>
      </c>
      <c r="BJ343" s="18" t="s">
        <v>78</v>
      </c>
      <c r="BK343" s="144">
        <f>ROUND(I343*H343,2)</f>
        <v>0</v>
      </c>
      <c r="BL343" s="18" t="s">
        <v>134</v>
      </c>
      <c r="BM343" s="143" t="s">
        <v>1127</v>
      </c>
    </row>
    <row r="344" spans="2:65" s="1" customFormat="1">
      <c r="B344" s="33"/>
      <c r="D344" s="145" t="s">
        <v>136</v>
      </c>
      <c r="F344" s="146" t="s">
        <v>757</v>
      </c>
      <c r="I344" s="147"/>
      <c r="L344" s="33"/>
      <c r="M344" s="148"/>
      <c r="T344" s="54"/>
      <c r="AT344" s="18" t="s">
        <v>136</v>
      </c>
      <c r="AU344" s="18" t="s">
        <v>80</v>
      </c>
    </row>
    <row r="345" spans="2:65" s="13" customFormat="1">
      <c r="B345" s="156"/>
      <c r="D345" s="150" t="s">
        <v>138</v>
      </c>
      <c r="F345" s="158" t="s">
        <v>1128</v>
      </c>
      <c r="H345" s="159">
        <v>39.99</v>
      </c>
      <c r="I345" s="160"/>
      <c r="L345" s="156"/>
      <c r="M345" s="161"/>
      <c r="T345" s="162"/>
      <c r="AT345" s="157" t="s">
        <v>138</v>
      </c>
      <c r="AU345" s="157" t="s">
        <v>80</v>
      </c>
      <c r="AV345" s="13" t="s">
        <v>80</v>
      </c>
      <c r="AW345" s="13" t="s">
        <v>4</v>
      </c>
      <c r="AX345" s="13" t="s">
        <v>78</v>
      </c>
      <c r="AY345" s="157" t="s">
        <v>127</v>
      </c>
    </row>
    <row r="346" spans="2:65" s="1" customFormat="1" ht="44.25" customHeight="1">
      <c r="B346" s="33"/>
      <c r="C346" s="132" t="s">
        <v>629</v>
      </c>
      <c r="D346" s="132" t="s">
        <v>129</v>
      </c>
      <c r="E346" s="133" t="s">
        <v>1129</v>
      </c>
      <c r="F346" s="134" t="s">
        <v>1130</v>
      </c>
      <c r="G346" s="135" t="s">
        <v>253</v>
      </c>
      <c r="H346" s="136">
        <v>4.4429999999999996</v>
      </c>
      <c r="I346" s="137"/>
      <c r="J346" s="138">
        <f>ROUND(I346*H346,2)</f>
        <v>0</v>
      </c>
      <c r="K346" s="134" t="s">
        <v>133</v>
      </c>
      <c r="L346" s="33"/>
      <c r="M346" s="139" t="s">
        <v>19</v>
      </c>
      <c r="N346" s="140" t="s">
        <v>42</v>
      </c>
      <c r="P346" s="141">
        <f>O346*H346</f>
        <v>0</v>
      </c>
      <c r="Q346" s="141">
        <v>0</v>
      </c>
      <c r="R346" s="141">
        <f>Q346*H346</f>
        <v>0</v>
      </c>
      <c r="S346" s="141">
        <v>0</v>
      </c>
      <c r="T346" s="142">
        <f>S346*H346</f>
        <v>0</v>
      </c>
      <c r="AR346" s="143" t="s">
        <v>134</v>
      </c>
      <c r="AT346" s="143" t="s">
        <v>129</v>
      </c>
      <c r="AU346" s="143" t="s">
        <v>80</v>
      </c>
      <c r="AY346" s="18" t="s">
        <v>127</v>
      </c>
      <c r="BE346" s="144">
        <f>IF(N346="základní",J346,0)</f>
        <v>0</v>
      </c>
      <c r="BF346" s="144">
        <f>IF(N346="snížená",J346,0)</f>
        <v>0</v>
      </c>
      <c r="BG346" s="144">
        <f>IF(N346="zákl. přenesená",J346,0)</f>
        <v>0</v>
      </c>
      <c r="BH346" s="144">
        <f>IF(N346="sníž. přenesená",J346,0)</f>
        <v>0</v>
      </c>
      <c r="BI346" s="144">
        <f>IF(N346="nulová",J346,0)</f>
        <v>0</v>
      </c>
      <c r="BJ346" s="18" t="s">
        <v>78</v>
      </c>
      <c r="BK346" s="144">
        <f>ROUND(I346*H346,2)</f>
        <v>0</v>
      </c>
      <c r="BL346" s="18" t="s">
        <v>134</v>
      </c>
      <c r="BM346" s="143" t="s">
        <v>1131</v>
      </c>
    </row>
    <row r="347" spans="2:65" s="1" customFormat="1">
      <c r="B347" s="33"/>
      <c r="D347" s="145" t="s">
        <v>136</v>
      </c>
      <c r="F347" s="146" t="s">
        <v>1132</v>
      </c>
      <c r="I347" s="147"/>
      <c r="L347" s="33"/>
      <c r="M347" s="148"/>
      <c r="T347" s="54"/>
      <c r="AT347" s="18" t="s">
        <v>136</v>
      </c>
      <c r="AU347" s="18" t="s">
        <v>80</v>
      </c>
    </row>
    <row r="348" spans="2:65" s="13" customFormat="1">
      <c r="B348" s="156"/>
      <c r="D348" s="150" t="s">
        <v>138</v>
      </c>
      <c r="F348" s="158" t="s">
        <v>1133</v>
      </c>
      <c r="H348" s="159">
        <v>4.4429999999999996</v>
      </c>
      <c r="I348" s="160"/>
      <c r="L348" s="156"/>
      <c r="M348" s="161"/>
      <c r="T348" s="162"/>
      <c r="AT348" s="157" t="s">
        <v>138</v>
      </c>
      <c r="AU348" s="157" t="s">
        <v>80</v>
      </c>
      <c r="AV348" s="13" t="s">
        <v>80</v>
      </c>
      <c r="AW348" s="13" t="s">
        <v>4</v>
      </c>
      <c r="AX348" s="13" t="s">
        <v>78</v>
      </c>
      <c r="AY348" s="157" t="s">
        <v>127</v>
      </c>
    </row>
    <row r="349" spans="2:65" s="11" customFormat="1" ht="22.9" customHeight="1">
      <c r="B349" s="120"/>
      <c r="D349" s="121" t="s">
        <v>70</v>
      </c>
      <c r="E349" s="130" t="s">
        <v>766</v>
      </c>
      <c r="F349" s="130" t="s">
        <v>767</v>
      </c>
      <c r="I349" s="123"/>
      <c r="J349" s="131">
        <f>BK349</f>
        <v>0</v>
      </c>
      <c r="L349" s="120"/>
      <c r="M349" s="125"/>
      <c r="P349" s="126">
        <f>SUM(P350:P351)</f>
        <v>0</v>
      </c>
      <c r="R349" s="126">
        <f>SUM(R350:R351)</f>
        <v>0</v>
      </c>
      <c r="T349" s="127">
        <f>SUM(T350:T351)</f>
        <v>0</v>
      </c>
      <c r="AR349" s="121" t="s">
        <v>78</v>
      </c>
      <c r="AT349" s="128" t="s">
        <v>70</v>
      </c>
      <c r="AU349" s="128" t="s">
        <v>78</v>
      </c>
      <c r="AY349" s="121" t="s">
        <v>127</v>
      </c>
      <c r="BK349" s="129">
        <f>SUM(BK350:BK351)</f>
        <v>0</v>
      </c>
    </row>
    <row r="350" spans="2:65" s="1" customFormat="1" ht="49.15" customHeight="1">
      <c r="B350" s="33"/>
      <c r="C350" s="132" t="s">
        <v>634</v>
      </c>
      <c r="D350" s="132" t="s">
        <v>129</v>
      </c>
      <c r="E350" s="133" t="s">
        <v>1134</v>
      </c>
      <c r="F350" s="134" t="s">
        <v>1135</v>
      </c>
      <c r="G350" s="135" t="s">
        <v>253</v>
      </c>
      <c r="H350" s="136">
        <v>29.923999999999999</v>
      </c>
      <c r="I350" s="137"/>
      <c r="J350" s="138">
        <f>ROUND(I350*H350,2)</f>
        <v>0</v>
      </c>
      <c r="K350" s="134" t="s">
        <v>133</v>
      </c>
      <c r="L350" s="33"/>
      <c r="M350" s="139" t="s">
        <v>19</v>
      </c>
      <c r="N350" s="140" t="s">
        <v>42</v>
      </c>
      <c r="P350" s="141">
        <f>O350*H350</f>
        <v>0</v>
      </c>
      <c r="Q350" s="141">
        <v>0</v>
      </c>
      <c r="R350" s="141">
        <f>Q350*H350</f>
        <v>0</v>
      </c>
      <c r="S350" s="141">
        <v>0</v>
      </c>
      <c r="T350" s="142">
        <f>S350*H350</f>
        <v>0</v>
      </c>
      <c r="AR350" s="143" t="s">
        <v>134</v>
      </c>
      <c r="AT350" s="143" t="s">
        <v>129</v>
      </c>
      <c r="AU350" s="143" t="s">
        <v>80</v>
      </c>
      <c r="AY350" s="18" t="s">
        <v>127</v>
      </c>
      <c r="BE350" s="144">
        <f>IF(N350="základní",J350,0)</f>
        <v>0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78</v>
      </c>
      <c r="BK350" s="144">
        <f>ROUND(I350*H350,2)</f>
        <v>0</v>
      </c>
      <c r="BL350" s="18" t="s">
        <v>134</v>
      </c>
      <c r="BM350" s="143" t="s">
        <v>1136</v>
      </c>
    </row>
    <row r="351" spans="2:65" s="1" customFormat="1">
      <c r="B351" s="33"/>
      <c r="D351" s="145" t="s">
        <v>136</v>
      </c>
      <c r="F351" s="146" t="s">
        <v>1137</v>
      </c>
      <c r="I351" s="147"/>
      <c r="L351" s="33"/>
      <c r="M351" s="148"/>
      <c r="T351" s="54"/>
      <c r="AT351" s="18" t="s">
        <v>136</v>
      </c>
      <c r="AU351" s="18" t="s">
        <v>80</v>
      </c>
    </row>
    <row r="352" spans="2:65" s="11" customFormat="1" ht="25.9" customHeight="1">
      <c r="B352" s="120"/>
      <c r="D352" s="121" t="s">
        <v>70</v>
      </c>
      <c r="E352" s="122" t="s">
        <v>773</v>
      </c>
      <c r="F352" s="122" t="s">
        <v>774</v>
      </c>
      <c r="I352" s="123"/>
      <c r="J352" s="124">
        <f>BK352</f>
        <v>0</v>
      </c>
      <c r="L352" s="120"/>
      <c r="M352" s="125"/>
      <c r="P352" s="126">
        <f>P353</f>
        <v>0</v>
      </c>
      <c r="R352" s="126">
        <f>R353</f>
        <v>4.6000000000000001E-4</v>
      </c>
      <c r="T352" s="127">
        <f>T353</f>
        <v>3.9399999999999999E-3</v>
      </c>
      <c r="AR352" s="121" t="s">
        <v>80</v>
      </c>
      <c r="AT352" s="128" t="s">
        <v>70</v>
      </c>
      <c r="AU352" s="128" t="s">
        <v>71</v>
      </c>
      <c r="AY352" s="121" t="s">
        <v>127</v>
      </c>
      <c r="BK352" s="129">
        <f>BK353</f>
        <v>0</v>
      </c>
    </row>
    <row r="353" spans="2:65" s="11" customFormat="1" ht="22.9" customHeight="1">
      <c r="B353" s="120"/>
      <c r="D353" s="121" t="s">
        <v>70</v>
      </c>
      <c r="E353" s="130" t="s">
        <v>1138</v>
      </c>
      <c r="F353" s="130" t="s">
        <v>1139</v>
      </c>
      <c r="I353" s="123"/>
      <c r="J353" s="131">
        <f>BK353</f>
        <v>0</v>
      </c>
      <c r="L353" s="120"/>
      <c r="M353" s="125"/>
      <c r="P353" s="126">
        <f>SUM(P354:P369)</f>
        <v>0</v>
      </c>
      <c r="R353" s="126">
        <f>SUM(R354:R369)</f>
        <v>4.6000000000000001E-4</v>
      </c>
      <c r="T353" s="127">
        <f>SUM(T354:T369)</f>
        <v>3.9399999999999999E-3</v>
      </c>
      <c r="AR353" s="121" t="s">
        <v>80</v>
      </c>
      <c r="AT353" s="128" t="s">
        <v>70</v>
      </c>
      <c r="AU353" s="128" t="s">
        <v>78</v>
      </c>
      <c r="AY353" s="121" t="s">
        <v>127</v>
      </c>
      <c r="BK353" s="129">
        <f>SUM(BK354:BK369)</f>
        <v>0</v>
      </c>
    </row>
    <row r="354" spans="2:65" s="1" customFormat="1" ht="24.2" customHeight="1">
      <c r="B354" s="33"/>
      <c r="C354" s="132" t="s">
        <v>642</v>
      </c>
      <c r="D354" s="132" t="s">
        <v>129</v>
      </c>
      <c r="E354" s="133" t="s">
        <v>1140</v>
      </c>
      <c r="F354" s="134" t="s">
        <v>1141</v>
      </c>
      <c r="G354" s="135" t="s">
        <v>514</v>
      </c>
      <c r="H354" s="136">
        <v>2</v>
      </c>
      <c r="I354" s="137"/>
      <c r="J354" s="138">
        <f>ROUND(I354*H354,2)</f>
        <v>0</v>
      </c>
      <c r="K354" s="134" t="s">
        <v>133</v>
      </c>
      <c r="L354" s="33"/>
      <c r="M354" s="139" t="s">
        <v>19</v>
      </c>
      <c r="N354" s="140" t="s">
        <v>42</v>
      </c>
      <c r="P354" s="141">
        <f>O354*H354</f>
        <v>0</v>
      </c>
      <c r="Q354" s="141">
        <v>0</v>
      </c>
      <c r="R354" s="141">
        <f>Q354*H354</f>
        <v>0</v>
      </c>
      <c r="S354" s="141">
        <v>0</v>
      </c>
      <c r="T354" s="142">
        <f>S354*H354</f>
        <v>0</v>
      </c>
      <c r="AR354" s="143" t="s">
        <v>244</v>
      </c>
      <c r="AT354" s="143" t="s">
        <v>129</v>
      </c>
      <c r="AU354" s="143" t="s">
        <v>80</v>
      </c>
      <c r="AY354" s="18" t="s">
        <v>127</v>
      </c>
      <c r="BE354" s="144">
        <f>IF(N354="základní",J354,0)</f>
        <v>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78</v>
      </c>
      <c r="BK354" s="144">
        <f>ROUND(I354*H354,2)</f>
        <v>0</v>
      </c>
      <c r="BL354" s="18" t="s">
        <v>244</v>
      </c>
      <c r="BM354" s="143" t="s">
        <v>1142</v>
      </c>
    </row>
    <row r="355" spans="2:65" s="1" customFormat="1">
      <c r="B355" s="33"/>
      <c r="D355" s="145" t="s">
        <v>136</v>
      </c>
      <c r="F355" s="146" t="s">
        <v>1143</v>
      </c>
      <c r="I355" s="147"/>
      <c r="L355" s="33"/>
      <c r="M355" s="148"/>
      <c r="T355" s="54"/>
      <c r="AT355" s="18" t="s">
        <v>136</v>
      </c>
      <c r="AU355" s="18" t="s">
        <v>80</v>
      </c>
    </row>
    <row r="356" spans="2:65" s="12" customFormat="1">
      <c r="B356" s="149"/>
      <c r="D356" s="150" t="s">
        <v>138</v>
      </c>
      <c r="E356" s="151" t="s">
        <v>19</v>
      </c>
      <c r="F356" s="152" t="s">
        <v>1144</v>
      </c>
      <c r="H356" s="151" t="s">
        <v>19</v>
      </c>
      <c r="I356" s="153"/>
      <c r="L356" s="149"/>
      <c r="M356" s="154"/>
      <c r="T356" s="155"/>
      <c r="AT356" s="151" t="s">
        <v>138</v>
      </c>
      <c r="AU356" s="151" t="s">
        <v>80</v>
      </c>
      <c r="AV356" s="12" t="s">
        <v>78</v>
      </c>
      <c r="AW356" s="12" t="s">
        <v>33</v>
      </c>
      <c r="AX356" s="12" t="s">
        <v>71</v>
      </c>
      <c r="AY356" s="151" t="s">
        <v>127</v>
      </c>
    </row>
    <row r="357" spans="2:65" s="13" customFormat="1">
      <c r="B357" s="156"/>
      <c r="D357" s="150" t="s">
        <v>138</v>
      </c>
      <c r="E357" s="157" t="s">
        <v>19</v>
      </c>
      <c r="F357" s="158" t="s">
        <v>80</v>
      </c>
      <c r="H357" s="159">
        <v>2</v>
      </c>
      <c r="I357" s="160"/>
      <c r="L357" s="156"/>
      <c r="M357" s="161"/>
      <c r="T357" s="162"/>
      <c r="AT357" s="157" t="s">
        <v>138</v>
      </c>
      <c r="AU357" s="157" t="s">
        <v>80</v>
      </c>
      <c r="AV357" s="13" t="s">
        <v>80</v>
      </c>
      <c r="AW357" s="13" t="s">
        <v>33</v>
      </c>
      <c r="AX357" s="13" t="s">
        <v>78</v>
      </c>
      <c r="AY357" s="157" t="s">
        <v>127</v>
      </c>
    </row>
    <row r="358" spans="2:65" s="1" customFormat="1" ht="24.2" customHeight="1">
      <c r="B358" s="33"/>
      <c r="C358" s="132" t="s">
        <v>647</v>
      </c>
      <c r="D358" s="132" t="s">
        <v>129</v>
      </c>
      <c r="E358" s="133" t="s">
        <v>1145</v>
      </c>
      <c r="F358" s="134" t="s">
        <v>1146</v>
      </c>
      <c r="G358" s="135" t="s">
        <v>178</v>
      </c>
      <c r="H358" s="136">
        <v>1</v>
      </c>
      <c r="I358" s="137"/>
      <c r="J358" s="138">
        <f>ROUND(I358*H358,2)</f>
        <v>0</v>
      </c>
      <c r="K358" s="134" t="s">
        <v>133</v>
      </c>
      <c r="L358" s="33"/>
      <c r="M358" s="139" t="s">
        <v>19</v>
      </c>
      <c r="N358" s="140" t="s">
        <v>42</v>
      </c>
      <c r="P358" s="141">
        <f>O358*H358</f>
        <v>0</v>
      </c>
      <c r="Q358" s="141">
        <v>0</v>
      </c>
      <c r="R358" s="141">
        <f>Q358*H358</f>
        <v>0</v>
      </c>
      <c r="S358" s="141">
        <v>3.9399999999999999E-3</v>
      </c>
      <c r="T358" s="142">
        <f>S358*H358</f>
        <v>3.9399999999999999E-3</v>
      </c>
      <c r="AR358" s="143" t="s">
        <v>244</v>
      </c>
      <c r="AT358" s="143" t="s">
        <v>129</v>
      </c>
      <c r="AU358" s="143" t="s">
        <v>80</v>
      </c>
      <c r="AY358" s="18" t="s">
        <v>127</v>
      </c>
      <c r="BE358" s="144">
        <f>IF(N358="základní",J358,0)</f>
        <v>0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8" t="s">
        <v>78</v>
      </c>
      <c r="BK358" s="144">
        <f>ROUND(I358*H358,2)</f>
        <v>0</v>
      </c>
      <c r="BL358" s="18" t="s">
        <v>244</v>
      </c>
      <c r="BM358" s="143" t="s">
        <v>1147</v>
      </c>
    </row>
    <row r="359" spans="2:65" s="1" customFormat="1">
      <c r="B359" s="33"/>
      <c r="D359" s="145" t="s">
        <v>136</v>
      </c>
      <c r="F359" s="146" t="s">
        <v>1148</v>
      </c>
      <c r="I359" s="147"/>
      <c r="L359" s="33"/>
      <c r="M359" s="148"/>
      <c r="T359" s="54"/>
      <c r="AT359" s="18" t="s">
        <v>136</v>
      </c>
      <c r="AU359" s="18" t="s">
        <v>80</v>
      </c>
    </row>
    <row r="360" spans="2:65" s="12" customFormat="1">
      <c r="B360" s="149"/>
      <c r="D360" s="150" t="s">
        <v>138</v>
      </c>
      <c r="E360" s="151" t="s">
        <v>19</v>
      </c>
      <c r="F360" s="152" t="s">
        <v>1144</v>
      </c>
      <c r="H360" s="151" t="s">
        <v>19</v>
      </c>
      <c r="I360" s="153"/>
      <c r="L360" s="149"/>
      <c r="M360" s="154"/>
      <c r="T360" s="155"/>
      <c r="AT360" s="151" t="s">
        <v>138</v>
      </c>
      <c r="AU360" s="151" t="s">
        <v>80</v>
      </c>
      <c r="AV360" s="12" t="s">
        <v>78</v>
      </c>
      <c r="AW360" s="12" t="s">
        <v>33</v>
      </c>
      <c r="AX360" s="12" t="s">
        <v>71</v>
      </c>
      <c r="AY360" s="151" t="s">
        <v>127</v>
      </c>
    </row>
    <row r="361" spans="2:65" s="12" customFormat="1" ht="22.5">
      <c r="B361" s="149"/>
      <c r="D361" s="150" t="s">
        <v>138</v>
      </c>
      <c r="E361" s="151" t="s">
        <v>19</v>
      </c>
      <c r="F361" s="152" t="s">
        <v>1149</v>
      </c>
      <c r="H361" s="151" t="s">
        <v>19</v>
      </c>
      <c r="I361" s="153"/>
      <c r="L361" s="149"/>
      <c r="M361" s="154"/>
      <c r="T361" s="155"/>
      <c r="AT361" s="151" t="s">
        <v>138</v>
      </c>
      <c r="AU361" s="151" t="s">
        <v>80</v>
      </c>
      <c r="AV361" s="12" t="s">
        <v>78</v>
      </c>
      <c r="AW361" s="12" t="s">
        <v>33</v>
      </c>
      <c r="AX361" s="12" t="s">
        <v>71</v>
      </c>
      <c r="AY361" s="151" t="s">
        <v>127</v>
      </c>
    </row>
    <row r="362" spans="2:65" s="13" customFormat="1">
      <c r="B362" s="156"/>
      <c r="D362" s="150" t="s">
        <v>138</v>
      </c>
      <c r="E362" s="157" t="s">
        <v>19</v>
      </c>
      <c r="F362" s="158" t="s">
        <v>1150</v>
      </c>
      <c r="H362" s="159">
        <v>1</v>
      </c>
      <c r="I362" s="160"/>
      <c r="L362" s="156"/>
      <c r="M362" s="161"/>
      <c r="T362" s="162"/>
      <c r="AT362" s="157" t="s">
        <v>138</v>
      </c>
      <c r="AU362" s="157" t="s">
        <v>80</v>
      </c>
      <c r="AV362" s="13" t="s">
        <v>80</v>
      </c>
      <c r="AW362" s="13" t="s">
        <v>33</v>
      </c>
      <c r="AX362" s="13" t="s">
        <v>78</v>
      </c>
      <c r="AY362" s="157" t="s">
        <v>127</v>
      </c>
    </row>
    <row r="363" spans="2:65" s="1" customFormat="1" ht="21.75" customHeight="1">
      <c r="B363" s="33"/>
      <c r="C363" s="132" t="s">
        <v>652</v>
      </c>
      <c r="D363" s="132" t="s">
        <v>129</v>
      </c>
      <c r="E363" s="133" t="s">
        <v>1151</v>
      </c>
      <c r="F363" s="134" t="s">
        <v>1152</v>
      </c>
      <c r="G363" s="135" t="s">
        <v>514</v>
      </c>
      <c r="H363" s="136">
        <v>2</v>
      </c>
      <c r="I363" s="137"/>
      <c r="J363" s="138">
        <f>ROUND(I363*H363,2)</f>
        <v>0</v>
      </c>
      <c r="K363" s="134" t="s">
        <v>133</v>
      </c>
      <c r="L363" s="33"/>
      <c r="M363" s="139" t="s">
        <v>19</v>
      </c>
      <c r="N363" s="140" t="s">
        <v>42</v>
      </c>
      <c r="P363" s="141">
        <f>O363*H363</f>
        <v>0</v>
      </c>
      <c r="Q363" s="141">
        <v>0</v>
      </c>
      <c r="R363" s="141">
        <f>Q363*H363</f>
        <v>0</v>
      </c>
      <c r="S363" s="141">
        <v>0</v>
      </c>
      <c r="T363" s="142">
        <f>S363*H363</f>
        <v>0</v>
      </c>
      <c r="AR363" s="143" t="s">
        <v>244</v>
      </c>
      <c r="AT363" s="143" t="s">
        <v>129</v>
      </c>
      <c r="AU363" s="143" t="s">
        <v>80</v>
      </c>
      <c r="AY363" s="18" t="s">
        <v>127</v>
      </c>
      <c r="BE363" s="144">
        <f>IF(N363="základní",J363,0)</f>
        <v>0</v>
      </c>
      <c r="BF363" s="144">
        <f>IF(N363="snížená",J363,0)</f>
        <v>0</v>
      </c>
      <c r="BG363" s="144">
        <f>IF(N363="zákl. přenesená",J363,0)</f>
        <v>0</v>
      </c>
      <c r="BH363" s="144">
        <f>IF(N363="sníž. přenesená",J363,0)</f>
        <v>0</v>
      </c>
      <c r="BI363" s="144">
        <f>IF(N363="nulová",J363,0)</f>
        <v>0</v>
      </c>
      <c r="BJ363" s="18" t="s">
        <v>78</v>
      </c>
      <c r="BK363" s="144">
        <f>ROUND(I363*H363,2)</f>
        <v>0</v>
      </c>
      <c r="BL363" s="18" t="s">
        <v>244</v>
      </c>
      <c r="BM363" s="143" t="s">
        <v>1153</v>
      </c>
    </row>
    <row r="364" spans="2:65" s="1" customFormat="1">
      <c r="B364" s="33"/>
      <c r="D364" s="145" t="s">
        <v>136</v>
      </c>
      <c r="F364" s="146" t="s">
        <v>1154</v>
      </c>
      <c r="I364" s="147"/>
      <c r="L364" s="33"/>
      <c r="M364" s="148"/>
      <c r="T364" s="54"/>
      <c r="AT364" s="18" t="s">
        <v>136</v>
      </c>
      <c r="AU364" s="18" t="s">
        <v>80</v>
      </c>
    </row>
    <row r="365" spans="2:65" s="12" customFormat="1">
      <c r="B365" s="149"/>
      <c r="D365" s="150" t="s">
        <v>138</v>
      </c>
      <c r="E365" s="151" t="s">
        <v>19</v>
      </c>
      <c r="F365" s="152" t="s">
        <v>1144</v>
      </c>
      <c r="H365" s="151" t="s">
        <v>19</v>
      </c>
      <c r="I365" s="153"/>
      <c r="L365" s="149"/>
      <c r="M365" s="154"/>
      <c r="T365" s="155"/>
      <c r="AT365" s="151" t="s">
        <v>138</v>
      </c>
      <c r="AU365" s="151" t="s">
        <v>80</v>
      </c>
      <c r="AV365" s="12" t="s">
        <v>78</v>
      </c>
      <c r="AW365" s="12" t="s">
        <v>33</v>
      </c>
      <c r="AX365" s="12" t="s">
        <v>71</v>
      </c>
      <c r="AY365" s="151" t="s">
        <v>127</v>
      </c>
    </row>
    <row r="366" spans="2:65" s="13" customFormat="1">
      <c r="B366" s="156"/>
      <c r="D366" s="150" t="s">
        <v>138</v>
      </c>
      <c r="E366" s="157" t="s">
        <v>19</v>
      </c>
      <c r="F366" s="158" t="s">
        <v>80</v>
      </c>
      <c r="H366" s="159">
        <v>2</v>
      </c>
      <c r="I366" s="160"/>
      <c r="L366" s="156"/>
      <c r="M366" s="161"/>
      <c r="T366" s="162"/>
      <c r="AT366" s="157" t="s">
        <v>138</v>
      </c>
      <c r="AU366" s="157" t="s">
        <v>80</v>
      </c>
      <c r="AV366" s="13" t="s">
        <v>80</v>
      </c>
      <c r="AW366" s="13" t="s">
        <v>33</v>
      </c>
      <c r="AX366" s="13" t="s">
        <v>78</v>
      </c>
      <c r="AY366" s="157" t="s">
        <v>127</v>
      </c>
    </row>
    <row r="367" spans="2:65" s="1" customFormat="1" ht="16.5" customHeight="1">
      <c r="B367" s="33"/>
      <c r="C367" s="177" t="s">
        <v>658</v>
      </c>
      <c r="D367" s="177" t="s">
        <v>273</v>
      </c>
      <c r="E367" s="178" t="s">
        <v>1155</v>
      </c>
      <c r="F367" s="179" t="s">
        <v>1156</v>
      </c>
      <c r="G367" s="180" t="s">
        <v>514</v>
      </c>
      <c r="H367" s="181">
        <v>2</v>
      </c>
      <c r="I367" s="182"/>
      <c r="J367" s="183">
        <f>ROUND(I367*H367,2)</f>
        <v>0</v>
      </c>
      <c r="K367" s="179" t="s">
        <v>133</v>
      </c>
      <c r="L367" s="184"/>
      <c r="M367" s="185" t="s">
        <v>19</v>
      </c>
      <c r="N367" s="186" t="s">
        <v>42</v>
      </c>
      <c r="P367" s="141">
        <f>O367*H367</f>
        <v>0</v>
      </c>
      <c r="Q367" s="141">
        <v>2.3000000000000001E-4</v>
      </c>
      <c r="R367" s="141">
        <f>Q367*H367</f>
        <v>4.6000000000000001E-4</v>
      </c>
      <c r="S367" s="141">
        <v>0</v>
      </c>
      <c r="T367" s="142">
        <f>S367*H367</f>
        <v>0</v>
      </c>
      <c r="AR367" s="143" t="s">
        <v>351</v>
      </c>
      <c r="AT367" s="143" t="s">
        <v>273</v>
      </c>
      <c r="AU367" s="143" t="s">
        <v>80</v>
      </c>
      <c r="AY367" s="18" t="s">
        <v>127</v>
      </c>
      <c r="BE367" s="144">
        <f>IF(N367="základní",J367,0)</f>
        <v>0</v>
      </c>
      <c r="BF367" s="144">
        <f>IF(N367="snížená",J367,0)</f>
        <v>0</v>
      </c>
      <c r="BG367" s="144">
        <f>IF(N367="zákl. přenesená",J367,0)</f>
        <v>0</v>
      </c>
      <c r="BH367" s="144">
        <f>IF(N367="sníž. přenesená",J367,0)</f>
        <v>0</v>
      </c>
      <c r="BI367" s="144">
        <f>IF(N367="nulová",J367,0)</f>
        <v>0</v>
      </c>
      <c r="BJ367" s="18" t="s">
        <v>78</v>
      </c>
      <c r="BK367" s="144">
        <f>ROUND(I367*H367,2)</f>
        <v>0</v>
      </c>
      <c r="BL367" s="18" t="s">
        <v>244</v>
      </c>
      <c r="BM367" s="143" t="s">
        <v>1157</v>
      </c>
    </row>
    <row r="368" spans="2:65" s="1" customFormat="1" ht="49.15" customHeight="1">
      <c r="B368" s="33"/>
      <c r="C368" s="132" t="s">
        <v>664</v>
      </c>
      <c r="D368" s="132" t="s">
        <v>129</v>
      </c>
      <c r="E368" s="133" t="s">
        <v>1158</v>
      </c>
      <c r="F368" s="134" t="s">
        <v>1159</v>
      </c>
      <c r="G368" s="135" t="s">
        <v>253</v>
      </c>
      <c r="H368" s="136">
        <v>1E-3</v>
      </c>
      <c r="I368" s="137"/>
      <c r="J368" s="138">
        <f>ROUND(I368*H368,2)</f>
        <v>0</v>
      </c>
      <c r="K368" s="134" t="s">
        <v>133</v>
      </c>
      <c r="L368" s="33"/>
      <c r="M368" s="139" t="s">
        <v>19</v>
      </c>
      <c r="N368" s="140" t="s">
        <v>42</v>
      </c>
      <c r="P368" s="141">
        <f>O368*H368</f>
        <v>0</v>
      </c>
      <c r="Q368" s="141">
        <v>0</v>
      </c>
      <c r="R368" s="141">
        <f>Q368*H368</f>
        <v>0</v>
      </c>
      <c r="S368" s="141">
        <v>0</v>
      </c>
      <c r="T368" s="142">
        <f>S368*H368</f>
        <v>0</v>
      </c>
      <c r="AR368" s="143" t="s">
        <v>244</v>
      </c>
      <c r="AT368" s="143" t="s">
        <v>129</v>
      </c>
      <c r="AU368" s="143" t="s">
        <v>80</v>
      </c>
      <c r="AY368" s="18" t="s">
        <v>127</v>
      </c>
      <c r="BE368" s="144">
        <f>IF(N368="základní",J368,0)</f>
        <v>0</v>
      </c>
      <c r="BF368" s="144">
        <f>IF(N368="snížená",J368,0)</f>
        <v>0</v>
      </c>
      <c r="BG368" s="144">
        <f>IF(N368="zákl. přenesená",J368,0)</f>
        <v>0</v>
      </c>
      <c r="BH368" s="144">
        <f>IF(N368="sníž. přenesená",J368,0)</f>
        <v>0</v>
      </c>
      <c r="BI368" s="144">
        <f>IF(N368="nulová",J368,0)</f>
        <v>0</v>
      </c>
      <c r="BJ368" s="18" t="s">
        <v>78</v>
      </c>
      <c r="BK368" s="144">
        <f>ROUND(I368*H368,2)</f>
        <v>0</v>
      </c>
      <c r="BL368" s="18" t="s">
        <v>244</v>
      </c>
      <c r="BM368" s="143" t="s">
        <v>1160</v>
      </c>
    </row>
    <row r="369" spans="2:65" s="1" customFormat="1">
      <c r="B369" s="33"/>
      <c r="D369" s="145" t="s">
        <v>136</v>
      </c>
      <c r="F369" s="146" t="s">
        <v>1161</v>
      </c>
      <c r="I369" s="147"/>
      <c r="L369" s="33"/>
      <c r="M369" s="148"/>
      <c r="T369" s="54"/>
      <c r="AT369" s="18" t="s">
        <v>136</v>
      </c>
      <c r="AU369" s="18" t="s">
        <v>80</v>
      </c>
    </row>
    <row r="370" spans="2:65" s="11" customFormat="1" ht="25.9" customHeight="1">
      <c r="B370" s="120"/>
      <c r="D370" s="121" t="s">
        <v>70</v>
      </c>
      <c r="E370" s="122" t="s">
        <v>273</v>
      </c>
      <c r="F370" s="122" t="s">
        <v>1162</v>
      </c>
      <c r="I370" s="123"/>
      <c r="J370" s="124">
        <f>BK370</f>
        <v>0</v>
      </c>
      <c r="L370" s="120"/>
      <c r="M370" s="125"/>
      <c r="P370" s="126">
        <f>P371+P383</f>
        <v>0</v>
      </c>
      <c r="R370" s="126">
        <f>R371+R383</f>
        <v>3.0000000000000001E-5</v>
      </c>
      <c r="T370" s="127">
        <f>T371+T383</f>
        <v>0</v>
      </c>
      <c r="AR370" s="121" t="s">
        <v>149</v>
      </c>
      <c r="AT370" s="128" t="s">
        <v>70</v>
      </c>
      <c r="AU370" s="128" t="s">
        <v>71</v>
      </c>
      <c r="AY370" s="121" t="s">
        <v>127</v>
      </c>
      <c r="BK370" s="129">
        <f>BK371+BK383</f>
        <v>0</v>
      </c>
    </row>
    <row r="371" spans="2:65" s="11" customFormat="1" ht="22.9" customHeight="1">
      <c r="B371" s="120"/>
      <c r="D371" s="121" t="s">
        <v>70</v>
      </c>
      <c r="E371" s="130" t="s">
        <v>1163</v>
      </c>
      <c r="F371" s="130" t="s">
        <v>1164</v>
      </c>
      <c r="I371" s="123"/>
      <c r="J371" s="131">
        <f>BK371</f>
        <v>0</v>
      </c>
      <c r="L371" s="120"/>
      <c r="M371" s="125"/>
      <c r="P371" s="126">
        <f>SUM(P372:P382)</f>
        <v>0</v>
      </c>
      <c r="R371" s="126">
        <f>SUM(R372:R382)</f>
        <v>0</v>
      </c>
      <c r="T371" s="127">
        <f>SUM(T372:T382)</f>
        <v>0</v>
      </c>
      <c r="AR371" s="121" t="s">
        <v>149</v>
      </c>
      <c r="AT371" s="128" t="s">
        <v>70</v>
      </c>
      <c r="AU371" s="128" t="s">
        <v>78</v>
      </c>
      <c r="AY371" s="121" t="s">
        <v>127</v>
      </c>
      <c r="BK371" s="129">
        <f>SUM(BK372:BK382)</f>
        <v>0</v>
      </c>
    </row>
    <row r="372" spans="2:65" s="1" customFormat="1" ht="24.2" customHeight="1">
      <c r="B372" s="33"/>
      <c r="C372" s="132" t="s">
        <v>669</v>
      </c>
      <c r="D372" s="132" t="s">
        <v>129</v>
      </c>
      <c r="E372" s="133" t="s">
        <v>1165</v>
      </c>
      <c r="F372" s="134" t="s">
        <v>1166</v>
      </c>
      <c r="G372" s="135" t="s">
        <v>514</v>
      </c>
      <c r="H372" s="136">
        <v>1</v>
      </c>
      <c r="I372" s="137"/>
      <c r="J372" s="138">
        <f>ROUND(I372*H372,2)</f>
        <v>0</v>
      </c>
      <c r="K372" s="134" t="s">
        <v>133</v>
      </c>
      <c r="L372" s="33"/>
      <c r="M372" s="139" t="s">
        <v>19</v>
      </c>
      <c r="N372" s="140" t="s">
        <v>42</v>
      </c>
      <c r="P372" s="141">
        <f>O372*H372</f>
        <v>0</v>
      </c>
      <c r="Q372" s="141">
        <v>0</v>
      </c>
      <c r="R372" s="141">
        <f>Q372*H372</f>
        <v>0</v>
      </c>
      <c r="S372" s="141">
        <v>0</v>
      </c>
      <c r="T372" s="142">
        <f>S372*H372</f>
        <v>0</v>
      </c>
      <c r="AR372" s="143" t="s">
        <v>533</v>
      </c>
      <c r="AT372" s="143" t="s">
        <v>129</v>
      </c>
      <c r="AU372" s="143" t="s">
        <v>80</v>
      </c>
      <c r="AY372" s="18" t="s">
        <v>127</v>
      </c>
      <c r="BE372" s="144">
        <f>IF(N372="základní",J372,0)</f>
        <v>0</v>
      </c>
      <c r="BF372" s="144">
        <f>IF(N372="snížená",J372,0)</f>
        <v>0</v>
      </c>
      <c r="BG372" s="144">
        <f>IF(N372="zákl. přenesená",J372,0)</f>
        <v>0</v>
      </c>
      <c r="BH372" s="144">
        <f>IF(N372="sníž. přenesená",J372,0)</f>
        <v>0</v>
      </c>
      <c r="BI372" s="144">
        <f>IF(N372="nulová",J372,0)</f>
        <v>0</v>
      </c>
      <c r="BJ372" s="18" t="s">
        <v>78</v>
      </c>
      <c r="BK372" s="144">
        <f>ROUND(I372*H372,2)</f>
        <v>0</v>
      </c>
      <c r="BL372" s="18" t="s">
        <v>533</v>
      </c>
      <c r="BM372" s="143" t="s">
        <v>1167</v>
      </c>
    </row>
    <row r="373" spans="2:65" s="1" customFormat="1">
      <c r="B373" s="33"/>
      <c r="D373" s="145" t="s">
        <v>136</v>
      </c>
      <c r="F373" s="146" t="s">
        <v>1168</v>
      </c>
      <c r="I373" s="147"/>
      <c r="L373" s="33"/>
      <c r="M373" s="148"/>
      <c r="T373" s="54"/>
      <c r="AT373" s="18" t="s">
        <v>136</v>
      </c>
      <c r="AU373" s="18" t="s">
        <v>80</v>
      </c>
    </row>
    <row r="374" spans="2:65" s="12" customFormat="1">
      <c r="B374" s="149"/>
      <c r="D374" s="150" t="s">
        <v>138</v>
      </c>
      <c r="E374" s="151" t="s">
        <v>19</v>
      </c>
      <c r="F374" s="152" t="s">
        <v>1169</v>
      </c>
      <c r="H374" s="151" t="s">
        <v>19</v>
      </c>
      <c r="I374" s="153"/>
      <c r="L374" s="149"/>
      <c r="M374" s="154"/>
      <c r="T374" s="155"/>
      <c r="AT374" s="151" t="s">
        <v>138</v>
      </c>
      <c r="AU374" s="151" t="s">
        <v>80</v>
      </c>
      <c r="AV374" s="12" t="s">
        <v>78</v>
      </c>
      <c r="AW374" s="12" t="s">
        <v>33</v>
      </c>
      <c r="AX374" s="12" t="s">
        <v>71</v>
      </c>
      <c r="AY374" s="151" t="s">
        <v>127</v>
      </c>
    </row>
    <row r="375" spans="2:65" s="13" customFormat="1">
      <c r="B375" s="156"/>
      <c r="D375" s="150" t="s">
        <v>138</v>
      </c>
      <c r="E375" s="157" t="s">
        <v>19</v>
      </c>
      <c r="F375" s="158" t="s">
        <v>78</v>
      </c>
      <c r="H375" s="159">
        <v>1</v>
      </c>
      <c r="I375" s="160"/>
      <c r="L375" s="156"/>
      <c r="M375" s="161"/>
      <c r="T375" s="162"/>
      <c r="AT375" s="157" t="s">
        <v>138</v>
      </c>
      <c r="AU375" s="157" t="s">
        <v>80</v>
      </c>
      <c r="AV375" s="13" t="s">
        <v>80</v>
      </c>
      <c r="AW375" s="13" t="s">
        <v>33</v>
      </c>
      <c r="AX375" s="13" t="s">
        <v>78</v>
      </c>
      <c r="AY375" s="157" t="s">
        <v>127</v>
      </c>
    </row>
    <row r="376" spans="2:65" s="1" customFormat="1" ht="37.9" customHeight="1">
      <c r="B376" s="33"/>
      <c r="C376" s="132" t="s">
        <v>675</v>
      </c>
      <c r="D376" s="132" t="s">
        <v>129</v>
      </c>
      <c r="E376" s="133" t="s">
        <v>1170</v>
      </c>
      <c r="F376" s="134" t="s">
        <v>1171</v>
      </c>
      <c r="G376" s="135" t="s">
        <v>514</v>
      </c>
      <c r="H376" s="136">
        <v>1</v>
      </c>
      <c r="I376" s="137"/>
      <c r="J376" s="138">
        <f>ROUND(I376*H376,2)</f>
        <v>0</v>
      </c>
      <c r="K376" s="134" t="s">
        <v>19</v>
      </c>
      <c r="L376" s="33"/>
      <c r="M376" s="139" t="s">
        <v>19</v>
      </c>
      <c r="N376" s="140" t="s">
        <v>42</v>
      </c>
      <c r="P376" s="141">
        <f>O376*H376</f>
        <v>0</v>
      </c>
      <c r="Q376" s="141">
        <v>0</v>
      </c>
      <c r="R376" s="141">
        <f>Q376*H376</f>
        <v>0</v>
      </c>
      <c r="S376" s="141">
        <v>0</v>
      </c>
      <c r="T376" s="142">
        <f>S376*H376</f>
        <v>0</v>
      </c>
      <c r="AR376" s="143" t="s">
        <v>533</v>
      </c>
      <c r="AT376" s="143" t="s">
        <v>129</v>
      </c>
      <c r="AU376" s="143" t="s">
        <v>80</v>
      </c>
      <c r="AY376" s="18" t="s">
        <v>127</v>
      </c>
      <c r="BE376" s="144">
        <f>IF(N376="základní",J376,0)</f>
        <v>0</v>
      </c>
      <c r="BF376" s="144">
        <f>IF(N376="snížená",J376,0)</f>
        <v>0</v>
      </c>
      <c r="BG376" s="144">
        <f>IF(N376="zákl. přenesená",J376,0)</f>
        <v>0</v>
      </c>
      <c r="BH376" s="144">
        <f>IF(N376="sníž. přenesená",J376,0)</f>
        <v>0</v>
      </c>
      <c r="BI376" s="144">
        <f>IF(N376="nulová",J376,0)</f>
        <v>0</v>
      </c>
      <c r="BJ376" s="18" t="s">
        <v>78</v>
      </c>
      <c r="BK376" s="144">
        <f>ROUND(I376*H376,2)</f>
        <v>0</v>
      </c>
      <c r="BL376" s="18" t="s">
        <v>533</v>
      </c>
      <c r="BM376" s="143" t="s">
        <v>1172</v>
      </c>
    </row>
    <row r="377" spans="2:65" s="12" customFormat="1">
      <c r="B377" s="149"/>
      <c r="D377" s="150" t="s">
        <v>138</v>
      </c>
      <c r="E377" s="151" t="s">
        <v>19</v>
      </c>
      <c r="F377" s="152" t="s">
        <v>1169</v>
      </c>
      <c r="H377" s="151" t="s">
        <v>19</v>
      </c>
      <c r="I377" s="153"/>
      <c r="L377" s="149"/>
      <c r="M377" s="154"/>
      <c r="T377" s="155"/>
      <c r="AT377" s="151" t="s">
        <v>138</v>
      </c>
      <c r="AU377" s="151" t="s">
        <v>80</v>
      </c>
      <c r="AV377" s="12" t="s">
        <v>78</v>
      </c>
      <c r="AW377" s="12" t="s">
        <v>33</v>
      </c>
      <c r="AX377" s="12" t="s">
        <v>71</v>
      </c>
      <c r="AY377" s="151" t="s">
        <v>127</v>
      </c>
    </row>
    <row r="378" spans="2:65" s="13" customFormat="1">
      <c r="B378" s="156"/>
      <c r="D378" s="150" t="s">
        <v>138</v>
      </c>
      <c r="E378" s="157" t="s">
        <v>19</v>
      </c>
      <c r="F378" s="158" t="s">
        <v>78</v>
      </c>
      <c r="H378" s="159">
        <v>1</v>
      </c>
      <c r="I378" s="160"/>
      <c r="L378" s="156"/>
      <c r="M378" s="161"/>
      <c r="T378" s="162"/>
      <c r="AT378" s="157" t="s">
        <v>138</v>
      </c>
      <c r="AU378" s="157" t="s">
        <v>80</v>
      </c>
      <c r="AV378" s="13" t="s">
        <v>80</v>
      </c>
      <c r="AW378" s="13" t="s">
        <v>33</v>
      </c>
      <c r="AX378" s="13" t="s">
        <v>78</v>
      </c>
      <c r="AY378" s="157" t="s">
        <v>127</v>
      </c>
    </row>
    <row r="379" spans="2:65" s="1" customFormat="1" ht="24.2" customHeight="1">
      <c r="B379" s="33"/>
      <c r="C379" s="132" t="s">
        <v>680</v>
      </c>
      <c r="D379" s="132" t="s">
        <v>129</v>
      </c>
      <c r="E379" s="133" t="s">
        <v>1173</v>
      </c>
      <c r="F379" s="134" t="s">
        <v>1174</v>
      </c>
      <c r="G379" s="135" t="s">
        <v>514</v>
      </c>
      <c r="H379" s="136">
        <v>1</v>
      </c>
      <c r="I379" s="137"/>
      <c r="J379" s="138">
        <f>ROUND(I379*H379,2)</f>
        <v>0</v>
      </c>
      <c r="K379" s="134" t="s">
        <v>133</v>
      </c>
      <c r="L379" s="33"/>
      <c r="M379" s="139" t="s">
        <v>19</v>
      </c>
      <c r="N379" s="140" t="s">
        <v>42</v>
      </c>
      <c r="P379" s="141">
        <f>O379*H379</f>
        <v>0</v>
      </c>
      <c r="Q379" s="141">
        <v>0</v>
      </c>
      <c r="R379" s="141">
        <f>Q379*H379</f>
        <v>0</v>
      </c>
      <c r="S379" s="141">
        <v>0</v>
      </c>
      <c r="T379" s="142">
        <f>S379*H379</f>
        <v>0</v>
      </c>
      <c r="AR379" s="143" t="s">
        <v>533</v>
      </c>
      <c r="AT379" s="143" t="s">
        <v>129</v>
      </c>
      <c r="AU379" s="143" t="s">
        <v>80</v>
      </c>
      <c r="AY379" s="18" t="s">
        <v>127</v>
      </c>
      <c r="BE379" s="144">
        <f>IF(N379="základní",J379,0)</f>
        <v>0</v>
      </c>
      <c r="BF379" s="144">
        <f>IF(N379="snížená",J379,0)</f>
        <v>0</v>
      </c>
      <c r="BG379" s="144">
        <f>IF(N379="zákl. přenesená",J379,0)</f>
        <v>0</v>
      </c>
      <c r="BH379" s="144">
        <f>IF(N379="sníž. přenesená",J379,0)</f>
        <v>0</v>
      </c>
      <c r="BI379" s="144">
        <f>IF(N379="nulová",J379,0)</f>
        <v>0</v>
      </c>
      <c r="BJ379" s="18" t="s">
        <v>78</v>
      </c>
      <c r="BK379" s="144">
        <f>ROUND(I379*H379,2)</f>
        <v>0</v>
      </c>
      <c r="BL379" s="18" t="s">
        <v>533</v>
      </c>
      <c r="BM379" s="143" t="s">
        <v>1175</v>
      </c>
    </row>
    <row r="380" spans="2:65" s="1" customFormat="1">
      <c r="B380" s="33"/>
      <c r="D380" s="145" t="s">
        <v>136</v>
      </c>
      <c r="F380" s="146" t="s">
        <v>1176</v>
      </c>
      <c r="I380" s="147"/>
      <c r="L380" s="33"/>
      <c r="M380" s="148"/>
      <c r="T380" s="54"/>
      <c r="AT380" s="18" t="s">
        <v>136</v>
      </c>
      <c r="AU380" s="18" t="s">
        <v>80</v>
      </c>
    </row>
    <row r="381" spans="2:65" s="12" customFormat="1">
      <c r="B381" s="149"/>
      <c r="D381" s="150" t="s">
        <v>138</v>
      </c>
      <c r="E381" s="151" t="s">
        <v>19</v>
      </c>
      <c r="F381" s="152" t="s">
        <v>1169</v>
      </c>
      <c r="H381" s="151" t="s">
        <v>19</v>
      </c>
      <c r="I381" s="153"/>
      <c r="L381" s="149"/>
      <c r="M381" s="154"/>
      <c r="T381" s="155"/>
      <c r="AT381" s="151" t="s">
        <v>138</v>
      </c>
      <c r="AU381" s="151" t="s">
        <v>80</v>
      </c>
      <c r="AV381" s="12" t="s">
        <v>78</v>
      </c>
      <c r="AW381" s="12" t="s">
        <v>33</v>
      </c>
      <c r="AX381" s="12" t="s">
        <v>71</v>
      </c>
      <c r="AY381" s="151" t="s">
        <v>127</v>
      </c>
    </row>
    <row r="382" spans="2:65" s="13" customFormat="1">
      <c r="B382" s="156"/>
      <c r="D382" s="150" t="s">
        <v>138</v>
      </c>
      <c r="E382" s="157" t="s">
        <v>19</v>
      </c>
      <c r="F382" s="158" t="s">
        <v>78</v>
      </c>
      <c r="H382" s="159">
        <v>1</v>
      </c>
      <c r="I382" s="160"/>
      <c r="L382" s="156"/>
      <c r="M382" s="161"/>
      <c r="T382" s="162"/>
      <c r="AT382" s="157" t="s">
        <v>138</v>
      </c>
      <c r="AU382" s="157" t="s">
        <v>80</v>
      </c>
      <c r="AV382" s="13" t="s">
        <v>80</v>
      </c>
      <c r="AW382" s="13" t="s">
        <v>33</v>
      </c>
      <c r="AX382" s="13" t="s">
        <v>78</v>
      </c>
      <c r="AY382" s="157" t="s">
        <v>127</v>
      </c>
    </row>
    <row r="383" spans="2:65" s="11" customFormat="1" ht="22.9" customHeight="1">
      <c r="B383" s="120"/>
      <c r="D383" s="121" t="s">
        <v>70</v>
      </c>
      <c r="E383" s="130" t="s">
        <v>1177</v>
      </c>
      <c r="F383" s="130" t="s">
        <v>1178</v>
      </c>
      <c r="I383" s="123"/>
      <c r="J383" s="131">
        <f>BK383</f>
        <v>0</v>
      </c>
      <c r="L383" s="120"/>
      <c r="M383" s="125"/>
      <c r="P383" s="126">
        <f>SUM(P384:P391)</f>
        <v>0</v>
      </c>
      <c r="R383" s="126">
        <f>SUM(R384:R391)</f>
        <v>3.0000000000000001E-5</v>
      </c>
      <c r="T383" s="127">
        <f>SUM(T384:T391)</f>
        <v>0</v>
      </c>
      <c r="AR383" s="121" t="s">
        <v>149</v>
      </c>
      <c r="AT383" s="128" t="s">
        <v>70</v>
      </c>
      <c r="AU383" s="128" t="s">
        <v>78</v>
      </c>
      <c r="AY383" s="121" t="s">
        <v>127</v>
      </c>
      <c r="BK383" s="129">
        <f>SUM(BK384:BK391)</f>
        <v>0</v>
      </c>
    </row>
    <row r="384" spans="2:65" s="1" customFormat="1" ht="33" customHeight="1">
      <c r="B384" s="33"/>
      <c r="C384" s="132" t="s">
        <v>688</v>
      </c>
      <c r="D384" s="132" t="s">
        <v>129</v>
      </c>
      <c r="E384" s="133" t="s">
        <v>1179</v>
      </c>
      <c r="F384" s="134" t="s">
        <v>1180</v>
      </c>
      <c r="G384" s="135" t="s">
        <v>178</v>
      </c>
      <c r="H384" s="136">
        <v>1</v>
      </c>
      <c r="I384" s="137"/>
      <c r="J384" s="138">
        <f>ROUND(I384*H384,2)</f>
        <v>0</v>
      </c>
      <c r="K384" s="134" t="s">
        <v>133</v>
      </c>
      <c r="L384" s="33"/>
      <c r="M384" s="139" t="s">
        <v>19</v>
      </c>
      <c r="N384" s="140" t="s">
        <v>42</v>
      </c>
      <c r="P384" s="141">
        <f>O384*H384</f>
        <v>0</v>
      </c>
      <c r="Q384" s="141">
        <v>3.0000000000000001E-5</v>
      </c>
      <c r="R384" s="141">
        <f>Q384*H384</f>
        <v>3.0000000000000001E-5</v>
      </c>
      <c r="S384" s="141">
        <v>0</v>
      </c>
      <c r="T384" s="142">
        <f>S384*H384</f>
        <v>0</v>
      </c>
      <c r="AR384" s="143" t="s">
        <v>533</v>
      </c>
      <c r="AT384" s="143" t="s">
        <v>129</v>
      </c>
      <c r="AU384" s="143" t="s">
        <v>80</v>
      </c>
      <c r="AY384" s="18" t="s">
        <v>127</v>
      </c>
      <c r="BE384" s="144">
        <f>IF(N384="základní",J384,0)</f>
        <v>0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8" t="s">
        <v>78</v>
      </c>
      <c r="BK384" s="144">
        <f>ROUND(I384*H384,2)</f>
        <v>0</v>
      </c>
      <c r="BL384" s="18" t="s">
        <v>533</v>
      </c>
      <c r="BM384" s="143" t="s">
        <v>1181</v>
      </c>
    </row>
    <row r="385" spans="2:65" s="1" customFormat="1">
      <c r="B385" s="33"/>
      <c r="D385" s="145" t="s">
        <v>136</v>
      </c>
      <c r="F385" s="146" t="s">
        <v>1182</v>
      </c>
      <c r="I385" s="147"/>
      <c r="L385" s="33"/>
      <c r="M385" s="148"/>
      <c r="T385" s="54"/>
      <c r="AT385" s="18" t="s">
        <v>136</v>
      </c>
      <c r="AU385" s="18" t="s">
        <v>80</v>
      </c>
    </row>
    <row r="386" spans="2:65" s="12" customFormat="1">
      <c r="B386" s="149"/>
      <c r="D386" s="150" t="s">
        <v>138</v>
      </c>
      <c r="E386" s="151" t="s">
        <v>19</v>
      </c>
      <c r="F386" s="152" t="s">
        <v>1169</v>
      </c>
      <c r="H386" s="151" t="s">
        <v>19</v>
      </c>
      <c r="I386" s="153"/>
      <c r="L386" s="149"/>
      <c r="M386" s="154"/>
      <c r="T386" s="155"/>
      <c r="AT386" s="151" t="s">
        <v>138</v>
      </c>
      <c r="AU386" s="151" t="s">
        <v>80</v>
      </c>
      <c r="AV386" s="12" t="s">
        <v>78</v>
      </c>
      <c r="AW386" s="12" t="s">
        <v>33</v>
      </c>
      <c r="AX386" s="12" t="s">
        <v>71</v>
      </c>
      <c r="AY386" s="151" t="s">
        <v>127</v>
      </c>
    </row>
    <row r="387" spans="2:65" s="13" customFormat="1">
      <c r="B387" s="156"/>
      <c r="D387" s="150" t="s">
        <v>138</v>
      </c>
      <c r="E387" s="157" t="s">
        <v>19</v>
      </c>
      <c r="F387" s="158" t="s">
        <v>78</v>
      </c>
      <c r="H387" s="159">
        <v>1</v>
      </c>
      <c r="I387" s="160"/>
      <c r="L387" s="156"/>
      <c r="M387" s="161"/>
      <c r="T387" s="162"/>
      <c r="AT387" s="157" t="s">
        <v>138</v>
      </c>
      <c r="AU387" s="157" t="s">
        <v>80</v>
      </c>
      <c r="AV387" s="13" t="s">
        <v>80</v>
      </c>
      <c r="AW387" s="13" t="s">
        <v>33</v>
      </c>
      <c r="AX387" s="13" t="s">
        <v>78</v>
      </c>
      <c r="AY387" s="157" t="s">
        <v>127</v>
      </c>
    </row>
    <row r="388" spans="2:65" s="1" customFormat="1" ht="33" customHeight="1">
      <c r="B388" s="33"/>
      <c r="C388" s="132" t="s">
        <v>694</v>
      </c>
      <c r="D388" s="132" t="s">
        <v>129</v>
      </c>
      <c r="E388" s="133" t="s">
        <v>1183</v>
      </c>
      <c r="F388" s="134" t="s">
        <v>1184</v>
      </c>
      <c r="G388" s="135" t="s">
        <v>202</v>
      </c>
      <c r="H388" s="136">
        <v>0.25</v>
      </c>
      <c r="I388" s="137"/>
      <c r="J388" s="138">
        <f>ROUND(I388*H388,2)</f>
        <v>0</v>
      </c>
      <c r="K388" s="134" t="s">
        <v>133</v>
      </c>
      <c r="L388" s="33"/>
      <c r="M388" s="139" t="s">
        <v>19</v>
      </c>
      <c r="N388" s="140" t="s">
        <v>42</v>
      </c>
      <c r="P388" s="141">
        <f>O388*H388</f>
        <v>0</v>
      </c>
      <c r="Q388" s="141">
        <v>0</v>
      </c>
      <c r="R388" s="141">
        <f>Q388*H388</f>
        <v>0</v>
      </c>
      <c r="S388" s="141">
        <v>0</v>
      </c>
      <c r="T388" s="142">
        <f>S388*H388</f>
        <v>0</v>
      </c>
      <c r="AR388" s="143" t="s">
        <v>533</v>
      </c>
      <c r="AT388" s="143" t="s">
        <v>129</v>
      </c>
      <c r="AU388" s="143" t="s">
        <v>80</v>
      </c>
      <c r="AY388" s="18" t="s">
        <v>127</v>
      </c>
      <c r="BE388" s="144">
        <f>IF(N388="základní",J388,0)</f>
        <v>0</v>
      </c>
      <c r="BF388" s="144">
        <f>IF(N388="snížená",J388,0)</f>
        <v>0</v>
      </c>
      <c r="BG388" s="144">
        <f>IF(N388="zákl. přenesená",J388,0)</f>
        <v>0</v>
      </c>
      <c r="BH388" s="144">
        <f>IF(N388="sníž. přenesená",J388,0)</f>
        <v>0</v>
      </c>
      <c r="BI388" s="144">
        <f>IF(N388="nulová",J388,0)</f>
        <v>0</v>
      </c>
      <c r="BJ388" s="18" t="s">
        <v>78</v>
      </c>
      <c r="BK388" s="144">
        <f>ROUND(I388*H388,2)</f>
        <v>0</v>
      </c>
      <c r="BL388" s="18" t="s">
        <v>533</v>
      </c>
      <c r="BM388" s="143" t="s">
        <v>1185</v>
      </c>
    </row>
    <row r="389" spans="2:65" s="1" customFormat="1">
      <c r="B389" s="33"/>
      <c r="D389" s="145" t="s">
        <v>136</v>
      </c>
      <c r="F389" s="146" t="s">
        <v>1186</v>
      </c>
      <c r="I389" s="147"/>
      <c r="L389" s="33"/>
      <c r="M389" s="148"/>
      <c r="T389" s="54"/>
      <c r="AT389" s="18" t="s">
        <v>136</v>
      </c>
      <c r="AU389" s="18" t="s">
        <v>80</v>
      </c>
    </row>
    <row r="390" spans="2:65" s="12" customFormat="1">
      <c r="B390" s="149"/>
      <c r="D390" s="150" t="s">
        <v>138</v>
      </c>
      <c r="E390" s="151" t="s">
        <v>19</v>
      </c>
      <c r="F390" s="152" t="s">
        <v>1169</v>
      </c>
      <c r="H390" s="151" t="s">
        <v>19</v>
      </c>
      <c r="I390" s="153"/>
      <c r="L390" s="149"/>
      <c r="M390" s="154"/>
      <c r="T390" s="155"/>
      <c r="AT390" s="151" t="s">
        <v>138</v>
      </c>
      <c r="AU390" s="151" t="s">
        <v>80</v>
      </c>
      <c r="AV390" s="12" t="s">
        <v>78</v>
      </c>
      <c r="AW390" s="12" t="s">
        <v>33</v>
      </c>
      <c r="AX390" s="12" t="s">
        <v>71</v>
      </c>
      <c r="AY390" s="151" t="s">
        <v>127</v>
      </c>
    </row>
    <row r="391" spans="2:65" s="13" customFormat="1">
      <c r="B391" s="156"/>
      <c r="D391" s="150" t="s">
        <v>138</v>
      </c>
      <c r="E391" s="157" t="s">
        <v>19</v>
      </c>
      <c r="F391" s="158" t="s">
        <v>1187</v>
      </c>
      <c r="H391" s="159">
        <v>0.25</v>
      </c>
      <c r="I391" s="160"/>
      <c r="L391" s="156"/>
      <c r="M391" s="190"/>
      <c r="N391" s="191"/>
      <c r="O391" s="191"/>
      <c r="P391" s="191"/>
      <c r="Q391" s="191"/>
      <c r="R391" s="191"/>
      <c r="S391" s="191"/>
      <c r="T391" s="192"/>
      <c r="AT391" s="157" t="s">
        <v>138</v>
      </c>
      <c r="AU391" s="157" t="s">
        <v>80</v>
      </c>
      <c r="AV391" s="13" t="s">
        <v>80</v>
      </c>
      <c r="AW391" s="13" t="s">
        <v>33</v>
      </c>
      <c r="AX391" s="13" t="s">
        <v>78</v>
      </c>
      <c r="AY391" s="157" t="s">
        <v>127</v>
      </c>
    </row>
    <row r="392" spans="2:65" s="1" customFormat="1" ht="6.95" customHeight="1">
      <c r="B392" s="42"/>
      <c r="C392" s="43"/>
      <c r="D392" s="43"/>
      <c r="E392" s="43"/>
      <c r="F392" s="43"/>
      <c r="G392" s="43"/>
      <c r="H392" s="43"/>
      <c r="I392" s="43"/>
      <c r="J392" s="43"/>
      <c r="K392" s="43"/>
      <c r="L392" s="33"/>
    </row>
  </sheetData>
  <sheetProtection algorithmName="SHA-512" hashValue="2d7rWA6THScdCsDwJK49QOjVSOaMSMBSf/Rbwal8cfTnjcHtcoKMPAXtHpu59vqJjMdNlc+hAFBKB0QS2VN2RQ==" saltValue="5aSW3GBo+Kyt1YgPvmsVWgisnrwepUjHTILN6Cqa1P0JUFr40RMMcCxonqtJxrdQvga4yH0KPWgTYRDAol71fQ==" spinCount="100000" sheet="1" objects="1" scenarios="1" formatColumns="0" formatRows="0" autoFilter="0"/>
  <autoFilter ref="C98:K391" xr:uid="{00000000-0009-0000-0000-000002000000}"/>
  <mergeCells count="12">
    <mergeCell ref="E91:H91"/>
    <mergeCell ref="L2:V2"/>
    <mergeCell ref="E50:H50"/>
    <mergeCell ref="E52:H52"/>
    <mergeCell ref="E54:H54"/>
    <mergeCell ref="E87:H87"/>
    <mergeCell ref="E89:H89"/>
    <mergeCell ref="E7:H7"/>
    <mergeCell ref="E9:H9"/>
    <mergeCell ref="E11:H11"/>
    <mergeCell ref="E20:H20"/>
    <mergeCell ref="E29:H29"/>
  </mergeCells>
  <hyperlinks>
    <hyperlink ref="F103" r:id="rId1" xr:uid="{00000000-0004-0000-0200-000000000000}"/>
    <hyperlink ref="F108" r:id="rId2" xr:uid="{00000000-0004-0000-0200-000001000000}"/>
    <hyperlink ref="F113" r:id="rId3" xr:uid="{00000000-0004-0000-0200-000002000000}"/>
    <hyperlink ref="F119" r:id="rId4" xr:uid="{00000000-0004-0000-0200-000003000000}"/>
    <hyperlink ref="F128" r:id="rId5" xr:uid="{00000000-0004-0000-0200-000004000000}"/>
    <hyperlink ref="F133" r:id="rId6" xr:uid="{00000000-0004-0000-0200-000005000000}"/>
    <hyperlink ref="F139" r:id="rId7" xr:uid="{00000000-0004-0000-0200-000006000000}"/>
    <hyperlink ref="F148" r:id="rId8" xr:uid="{00000000-0004-0000-0200-000007000000}"/>
    <hyperlink ref="F151" r:id="rId9" xr:uid="{00000000-0004-0000-0200-000008000000}"/>
    <hyperlink ref="F153" r:id="rId10" xr:uid="{00000000-0004-0000-0200-000009000000}"/>
    <hyperlink ref="F163" r:id="rId11" xr:uid="{00000000-0004-0000-0200-00000A000000}"/>
    <hyperlink ref="F171" r:id="rId12" xr:uid="{00000000-0004-0000-0200-00000B000000}"/>
    <hyperlink ref="F177" r:id="rId13" xr:uid="{00000000-0004-0000-0200-00000C000000}"/>
    <hyperlink ref="F184" r:id="rId14" xr:uid="{00000000-0004-0000-0200-00000D000000}"/>
    <hyperlink ref="F191" r:id="rId15" xr:uid="{00000000-0004-0000-0200-00000E000000}"/>
    <hyperlink ref="F196" r:id="rId16" xr:uid="{00000000-0004-0000-0200-00000F000000}"/>
    <hyperlink ref="F201" r:id="rId17" xr:uid="{00000000-0004-0000-0200-000010000000}"/>
    <hyperlink ref="F213" r:id="rId18" xr:uid="{00000000-0004-0000-0200-000011000000}"/>
    <hyperlink ref="F217" r:id="rId19" xr:uid="{00000000-0004-0000-0200-000012000000}"/>
    <hyperlink ref="F223" r:id="rId20" xr:uid="{00000000-0004-0000-0200-000013000000}"/>
    <hyperlink ref="F227" r:id="rId21" xr:uid="{00000000-0004-0000-0200-000014000000}"/>
    <hyperlink ref="F231" r:id="rId22" xr:uid="{00000000-0004-0000-0200-000015000000}"/>
    <hyperlink ref="F236" r:id="rId23" xr:uid="{00000000-0004-0000-0200-000016000000}"/>
    <hyperlink ref="F241" r:id="rId24" xr:uid="{00000000-0004-0000-0200-000017000000}"/>
    <hyperlink ref="F244" r:id="rId25" xr:uid="{00000000-0004-0000-0200-000018000000}"/>
    <hyperlink ref="F247" r:id="rId26" xr:uid="{00000000-0004-0000-0200-000019000000}"/>
    <hyperlink ref="F251" r:id="rId27" xr:uid="{00000000-0004-0000-0200-00001A000000}"/>
    <hyperlink ref="F255" r:id="rId28" xr:uid="{00000000-0004-0000-0200-00001B000000}"/>
    <hyperlink ref="F259" r:id="rId29" xr:uid="{00000000-0004-0000-0200-00001C000000}"/>
    <hyperlink ref="F264" r:id="rId30" xr:uid="{00000000-0004-0000-0200-00001D000000}"/>
    <hyperlink ref="F269" r:id="rId31" xr:uid="{00000000-0004-0000-0200-00001E000000}"/>
    <hyperlink ref="F274" r:id="rId32" xr:uid="{00000000-0004-0000-0200-00001F000000}"/>
    <hyperlink ref="F281" r:id="rId33" xr:uid="{00000000-0004-0000-0200-000020000000}"/>
    <hyperlink ref="F286" r:id="rId34" xr:uid="{00000000-0004-0000-0200-000021000000}"/>
    <hyperlink ref="F289" r:id="rId35" xr:uid="{00000000-0004-0000-0200-000022000000}"/>
    <hyperlink ref="F292" r:id="rId36" xr:uid="{00000000-0004-0000-0200-000023000000}"/>
    <hyperlink ref="F295" r:id="rId37" xr:uid="{00000000-0004-0000-0200-000024000000}"/>
    <hyperlink ref="F298" r:id="rId38" xr:uid="{00000000-0004-0000-0200-000025000000}"/>
    <hyperlink ref="F308" r:id="rId39" xr:uid="{00000000-0004-0000-0200-000026000000}"/>
    <hyperlink ref="F312" r:id="rId40" xr:uid="{00000000-0004-0000-0200-000027000000}"/>
    <hyperlink ref="F314" r:id="rId41" xr:uid="{00000000-0004-0000-0200-000028000000}"/>
    <hyperlink ref="F316" r:id="rId42" xr:uid="{00000000-0004-0000-0200-000029000000}"/>
    <hyperlink ref="F318" r:id="rId43" xr:uid="{00000000-0004-0000-0200-00002A000000}"/>
    <hyperlink ref="F324" r:id="rId44" xr:uid="{00000000-0004-0000-0200-00002B000000}"/>
    <hyperlink ref="F326" r:id="rId45" xr:uid="{00000000-0004-0000-0200-00002C000000}"/>
    <hyperlink ref="F330" r:id="rId46" xr:uid="{00000000-0004-0000-0200-00002D000000}"/>
    <hyperlink ref="F334" r:id="rId47" xr:uid="{00000000-0004-0000-0200-00002E000000}"/>
    <hyperlink ref="F339" r:id="rId48" xr:uid="{00000000-0004-0000-0200-00002F000000}"/>
    <hyperlink ref="F341" r:id="rId49" xr:uid="{00000000-0004-0000-0200-000030000000}"/>
    <hyperlink ref="F344" r:id="rId50" xr:uid="{00000000-0004-0000-0200-000031000000}"/>
    <hyperlink ref="F347" r:id="rId51" xr:uid="{00000000-0004-0000-0200-000032000000}"/>
    <hyperlink ref="F351" r:id="rId52" xr:uid="{00000000-0004-0000-0200-000033000000}"/>
    <hyperlink ref="F355" r:id="rId53" xr:uid="{00000000-0004-0000-0200-000034000000}"/>
    <hyperlink ref="F359" r:id="rId54" xr:uid="{00000000-0004-0000-0200-000035000000}"/>
    <hyperlink ref="F364" r:id="rId55" xr:uid="{00000000-0004-0000-0200-000036000000}"/>
    <hyperlink ref="F369" r:id="rId56" xr:uid="{00000000-0004-0000-0200-000037000000}"/>
    <hyperlink ref="F373" r:id="rId57" xr:uid="{00000000-0004-0000-0200-000038000000}"/>
    <hyperlink ref="F380" r:id="rId58" xr:uid="{00000000-0004-0000-0200-000039000000}"/>
    <hyperlink ref="F385" r:id="rId59" xr:uid="{00000000-0004-0000-0200-00003A000000}"/>
    <hyperlink ref="F389" r:id="rId60" xr:uid="{00000000-0004-0000-0200-00003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8" t="s">
        <v>91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2:46" ht="24.95" customHeight="1">
      <c r="B4" s="21"/>
      <c r="D4" s="22" t="s">
        <v>95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0" t="str">
        <f>'Rekapitulace stavby'!K6</f>
        <v>Rekonstrukce ul. Ke Hřišti, Klášter Hradiště nad Jizerou - I.etapa</v>
      </c>
      <c r="F7" s="321"/>
      <c r="G7" s="321"/>
      <c r="H7" s="321"/>
      <c r="L7" s="21"/>
    </row>
    <row r="8" spans="2:46" ht="12" customHeight="1">
      <c r="B8" s="21"/>
      <c r="D8" s="28" t="s">
        <v>96</v>
      </c>
      <c r="L8" s="21"/>
    </row>
    <row r="9" spans="2:46" s="1" customFormat="1" ht="16.5" customHeight="1">
      <c r="B9" s="33"/>
      <c r="E9" s="320" t="s">
        <v>97</v>
      </c>
      <c r="F9" s="319"/>
      <c r="G9" s="319"/>
      <c r="H9" s="319"/>
      <c r="L9" s="33"/>
    </row>
    <row r="10" spans="2:46" s="1" customFormat="1" ht="12" customHeight="1">
      <c r="B10" s="33"/>
      <c r="D10" s="28" t="s">
        <v>98</v>
      </c>
      <c r="L10" s="33"/>
    </row>
    <row r="11" spans="2:46" s="1" customFormat="1" ht="16.5" customHeight="1">
      <c r="B11" s="33"/>
      <c r="E11" s="310" t="s">
        <v>1188</v>
      </c>
      <c r="F11" s="319"/>
      <c r="G11" s="319"/>
      <c r="H11" s="319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20. 1. 2025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2" t="str">
        <f>'Rekapitulace stavby'!E14</f>
        <v>Vyplň údaj</v>
      </c>
      <c r="F20" s="289"/>
      <c r="G20" s="289"/>
      <c r="H20" s="289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32</v>
      </c>
      <c r="I26" s="28" t="s">
        <v>28</v>
      </c>
      <c r="J26" s="26" t="s">
        <v>19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35</v>
      </c>
      <c r="L28" s="33"/>
    </row>
    <row r="29" spans="2:12" s="7" customFormat="1" ht="16.5" customHeight="1">
      <c r="B29" s="92"/>
      <c r="E29" s="293" t="s">
        <v>19</v>
      </c>
      <c r="F29" s="293"/>
      <c r="G29" s="293"/>
      <c r="H29" s="293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37</v>
      </c>
      <c r="J32" s="64">
        <f>ROUND(J90,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39</v>
      </c>
      <c r="I34" s="36" t="s">
        <v>38</v>
      </c>
      <c r="J34" s="36" t="s">
        <v>40</v>
      </c>
      <c r="L34" s="33"/>
    </row>
    <row r="35" spans="2:12" s="1" customFormat="1" ht="14.45" customHeight="1">
      <c r="B35" s="33"/>
      <c r="D35" s="53" t="s">
        <v>41</v>
      </c>
      <c r="E35" s="28" t="s">
        <v>42</v>
      </c>
      <c r="F35" s="84">
        <f>ROUND((SUM(BE90:BE126)),  2)</f>
        <v>0</v>
      </c>
      <c r="I35" s="94">
        <v>0.21</v>
      </c>
      <c r="J35" s="84">
        <f>ROUND(((SUM(BE90:BE126))*I35),  2)</f>
        <v>0</v>
      </c>
      <c r="L35" s="33"/>
    </row>
    <row r="36" spans="2:12" s="1" customFormat="1" ht="14.45" customHeight="1">
      <c r="B36" s="33"/>
      <c r="E36" s="28" t="s">
        <v>43</v>
      </c>
      <c r="F36" s="84">
        <f>ROUND((SUM(BF90:BF126)),  2)</f>
        <v>0</v>
      </c>
      <c r="I36" s="94">
        <v>0.12</v>
      </c>
      <c r="J36" s="84">
        <f>ROUND(((SUM(BF90:BF126))*I36),  2)</f>
        <v>0</v>
      </c>
      <c r="L36" s="33"/>
    </row>
    <row r="37" spans="2:12" s="1" customFormat="1" ht="14.45" hidden="1" customHeight="1">
      <c r="B37" s="33"/>
      <c r="E37" s="28" t="s">
        <v>44</v>
      </c>
      <c r="F37" s="84">
        <f>ROUND((SUM(BG90:BG126)),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45</v>
      </c>
      <c r="F38" s="84">
        <f>ROUND((SUM(BH90:BH126)),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46</v>
      </c>
      <c r="F39" s="84">
        <f>ROUND((SUM(BI90:BI126)),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47</v>
      </c>
      <c r="E41" s="55"/>
      <c r="F41" s="55"/>
      <c r="G41" s="97" t="s">
        <v>48</v>
      </c>
      <c r="H41" s="98" t="s">
        <v>49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100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0" t="str">
        <f>E7</f>
        <v>Rekonstrukce ul. Ke Hřišti, Klášter Hradiště nad Jizerou - I.etapa</v>
      </c>
      <c r="F50" s="321"/>
      <c r="G50" s="321"/>
      <c r="H50" s="321"/>
      <c r="L50" s="33"/>
    </row>
    <row r="51" spans="2:47" ht="12" customHeight="1">
      <c r="B51" s="21"/>
      <c r="C51" s="28" t="s">
        <v>96</v>
      </c>
      <c r="L51" s="21"/>
    </row>
    <row r="52" spans="2:47" s="1" customFormat="1" ht="16.5" customHeight="1">
      <c r="B52" s="33"/>
      <c r="E52" s="320" t="s">
        <v>97</v>
      </c>
      <c r="F52" s="319"/>
      <c r="G52" s="319"/>
      <c r="H52" s="319"/>
      <c r="L52" s="33"/>
    </row>
    <row r="53" spans="2:47" s="1" customFormat="1" ht="12" customHeight="1">
      <c r="B53" s="33"/>
      <c r="C53" s="28" t="s">
        <v>98</v>
      </c>
      <c r="L53" s="33"/>
    </row>
    <row r="54" spans="2:47" s="1" customFormat="1" ht="16.5" customHeight="1">
      <c r="B54" s="33"/>
      <c r="E54" s="310" t="str">
        <f>E11</f>
        <v>SO.01.3 - Náklady vlivem etapizace výstavby (dočasný stav)</v>
      </c>
      <c r="F54" s="319"/>
      <c r="G54" s="319"/>
      <c r="H54" s="319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Klášter Hradiště nad Jizerou</v>
      </c>
      <c r="I56" s="28" t="s">
        <v>23</v>
      </c>
      <c r="J56" s="50" t="str">
        <f>IF(J14="","",J14)</f>
        <v>20. 1. 2025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Obec Klášter Hradiště nad Jizerou</v>
      </c>
      <c r="I58" s="28" t="s">
        <v>31</v>
      </c>
      <c r="J58" s="31" t="str">
        <f>E23</f>
        <v>ANITAS s.r.o.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ANITAS s.r.o.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101</v>
      </c>
      <c r="D61" s="95"/>
      <c r="E61" s="95"/>
      <c r="F61" s="95"/>
      <c r="G61" s="95"/>
      <c r="H61" s="95"/>
      <c r="I61" s="95"/>
      <c r="J61" s="102" t="s">
        <v>102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69</v>
      </c>
      <c r="J63" s="64">
        <f>J90</f>
        <v>0</v>
      </c>
      <c r="L63" s="33"/>
      <c r="AU63" s="18" t="s">
        <v>103</v>
      </c>
    </row>
    <row r="64" spans="2:47" s="8" customFormat="1" ht="24.95" customHeight="1">
      <c r="B64" s="104"/>
      <c r="D64" s="105" t="s">
        <v>104</v>
      </c>
      <c r="E64" s="106"/>
      <c r="F64" s="106"/>
      <c r="G64" s="106"/>
      <c r="H64" s="106"/>
      <c r="I64" s="106"/>
      <c r="J64" s="107">
        <f>J91</f>
        <v>0</v>
      </c>
      <c r="L64" s="104"/>
    </row>
    <row r="65" spans="2:12" s="9" customFormat="1" ht="19.899999999999999" customHeight="1">
      <c r="B65" s="108"/>
      <c r="D65" s="109" t="s">
        <v>105</v>
      </c>
      <c r="E65" s="110"/>
      <c r="F65" s="110"/>
      <c r="G65" s="110"/>
      <c r="H65" s="110"/>
      <c r="I65" s="110"/>
      <c r="J65" s="111">
        <f>J92</f>
        <v>0</v>
      </c>
      <c r="L65" s="108"/>
    </row>
    <row r="66" spans="2:12" s="9" customFormat="1" ht="19.899999999999999" customHeight="1">
      <c r="B66" s="108"/>
      <c r="D66" s="109" t="s">
        <v>106</v>
      </c>
      <c r="E66" s="110"/>
      <c r="F66" s="110"/>
      <c r="G66" s="110"/>
      <c r="H66" s="110"/>
      <c r="I66" s="110"/>
      <c r="J66" s="111">
        <f>J96</f>
        <v>0</v>
      </c>
      <c r="L66" s="108"/>
    </row>
    <row r="67" spans="2:12" s="9" customFormat="1" ht="19.899999999999999" customHeight="1">
      <c r="B67" s="108"/>
      <c r="D67" s="109" t="s">
        <v>107</v>
      </c>
      <c r="E67" s="110"/>
      <c r="F67" s="110"/>
      <c r="G67" s="110"/>
      <c r="H67" s="110"/>
      <c r="I67" s="110"/>
      <c r="J67" s="111">
        <f>J117</f>
        <v>0</v>
      </c>
      <c r="L67" s="108"/>
    </row>
    <row r="68" spans="2:12" s="9" customFormat="1" ht="19.899999999999999" customHeight="1">
      <c r="B68" s="108"/>
      <c r="D68" s="109" t="s">
        <v>109</v>
      </c>
      <c r="E68" s="110"/>
      <c r="F68" s="110"/>
      <c r="G68" s="110"/>
      <c r="H68" s="110"/>
      <c r="I68" s="110"/>
      <c r="J68" s="111">
        <f>J124</f>
        <v>0</v>
      </c>
      <c r="L68" s="108"/>
    </row>
    <row r="69" spans="2:12" s="1" customFormat="1" ht="21.75" customHeight="1">
      <c r="B69" s="33"/>
      <c r="L69" s="33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>
      <c r="B75" s="33"/>
      <c r="C75" s="22" t="s">
        <v>112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16.5" customHeight="1">
      <c r="B78" s="33"/>
      <c r="E78" s="320" t="str">
        <f>E7</f>
        <v>Rekonstrukce ul. Ke Hřišti, Klášter Hradiště nad Jizerou - I.etapa</v>
      </c>
      <c r="F78" s="321"/>
      <c r="G78" s="321"/>
      <c r="H78" s="321"/>
      <c r="L78" s="33"/>
    </row>
    <row r="79" spans="2:12" ht="12" customHeight="1">
      <c r="B79" s="21"/>
      <c r="C79" s="28" t="s">
        <v>96</v>
      </c>
      <c r="L79" s="21"/>
    </row>
    <row r="80" spans="2:12" s="1" customFormat="1" ht="16.5" customHeight="1">
      <c r="B80" s="33"/>
      <c r="E80" s="320" t="s">
        <v>97</v>
      </c>
      <c r="F80" s="319"/>
      <c r="G80" s="319"/>
      <c r="H80" s="319"/>
      <c r="L80" s="33"/>
    </row>
    <row r="81" spans="2:65" s="1" customFormat="1" ht="12" customHeight="1">
      <c r="B81" s="33"/>
      <c r="C81" s="28" t="s">
        <v>98</v>
      </c>
      <c r="L81" s="33"/>
    </row>
    <row r="82" spans="2:65" s="1" customFormat="1" ht="16.5" customHeight="1">
      <c r="B82" s="33"/>
      <c r="E82" s="310" t="str">
        <f>E11</f>
        <v>SO.01.3 - Náklady vlivem etapizace výstavby (dočasný stav)</v>
      </c>
      <c r="F82" s="319"/>
      <c r="G82" s="319"/>
      <c r="H82" s="319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F14</f>
        <v>Klášter Hradiště nad Jizerou</v>
      </c>
      <c r="I84" s="28" t="s">
        <v>23</v>
      </c>
      <c r="J84" s="50" t="str">
        <f>IF(J14="","",J14)</f>
        <v>20. 1. 2025</v>
      </c>
      <c r="L84" s="33"/>
    </row>
    <row r="85" spans="2:65" s="1" customFormat="1" ht="6.95" customHeight="1">
      <c r="B85" s="33"/>
      <c r="L85" s="33"/>
    </row>
    <row r="86" spans="2:65" s="1" customFormat="1" ht="15.2" customHeight="1">
      <c r="B86" s="33"/>
      <c r="C86" s="28" t="s">
        <v>25</v>
      </c>
      <c r="F86" s="26" t="str">
        <f>E17</f>
        <v>Obec Klášter Hradiště nad Jizerou</v>
      </c>
      <c r="I86" s="28" t="s">
        <v>31</v>
      </c>
      <c r="J86" s="31" t="str">
        <f>E23</f>
        <v>ANITAS s.r.o.</v>
      </c>
      <c r="L86" s="33"/>
    </row>
    <row r="87" spans="2:65" s="1" customFormat="1" ht="15.2" customHeight="1">
      <c r="B87" s="33"/>
      <c r="C87" s="28" t="s">
        <v>29</v>
      </c>
      <c r="F87" s="26" t="str">
        <f>IF(E20="","",E20)</f>
        <v>Vyplň údaj</v>
      </c>
      <c r="I87" s="28" t="s">
        <v>34</v>
      </c>
      <c r="J87" s="31" t="str">
        <f>E26</f>
        <v>ANITAS s.r.o.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113</v>
      </c>
      <c r="D89" s="114" t="s">
        <v>56</v>
      </c>
      <c r="E89" s="114" t="s">
        <v>52</v>
      </c>
      <c r="F89" s="114" t="s">
        <v>53</v>
      </c>
      <c r="G89" s="114" t="s">
        <v>114</v>
      </c>
      <c r="H89" s="114" t="s">
        <v>115</v>
      </c>
      <c r="I89" s="114" t="s">
        <v>116</v>
      </c>
      <c r="J89" s="114" t="s">
        <v>102</v>
      </c>
      <c r="K89" s="115" t="s">
        <v>117</v>
      </c>
      <c r="L89" s="112"/>
      <c r="M89" s="57" t="s">
        <v>19</v>
      </c>
      <c r="N89" s="58" t="s">
        <v>41</v>
      </c>
      <c r="O89" s="58" t="s">
        <v>118</v>
      </c>
      <c r="P89" s="58" t="s">
        <v>119</v>
      </c>
      <c r="Q89" s="58" t="s">
        <v>120</v>
      </c>
      <c r="R89" s="58" t="s">
        <v>121</v>
      </c>
      <c r="S89" s="58" t="s">
        <v>122</v>
      </c>
      <c r="T89" s="59" t="s">
        <v>123</v>
      </c>
    </row>
    <row r="90" spans="2:65" s="1" customFormat="1" ht="22.9" customHeight="1">
      <c r="B90" s="33"/>
      <c r="C90" s="62" t="s">
        <v>124</v>
      </c>
      <c r="J90" s="116">
        <f>BK90</f>
        <v>0</v>
      </c>
      <c r="L90" s="33"/>
      <c r="M90" s="60"/>
      <c r="N90" s="51"/>
      <c r="O90" s="51"/>
      <c r="P90" s="117">
        <f>P91</f>
        <v>0</v>
      </c>
      <c r="Q90" s="51"/>
      <c r="R90" s="117">
        <f>R91</f>
        <v>1.70086</v>
      </c>
      <c r="S90" s="51"/>
      <c r="T90" s="118">
        <f>T91</f>
        <v>0</v>
      </c>
      <c r="AT90" s="18" t="s">
        <v>70</v>
      </c>
      <c r="AU90" s="18" t="s">
        <v>103</v>
      </c>
      <c r="BK90" s="119">
        <f>BK91</f>
        <v>0</v>
      </c>
    </row>
    <row r="91" spans="2:65" s="11" customFormat="1" ht="25.9" customHeight="1">
      <c r="B91" s="120"/>
      <c r="D91" s="121" t="s">
        <v>70</v>
      </c>
      <c r="E91" s="122" t="s">
        <v>125</v>
      </c>
      <c r="F91" s="122" t="s">
        <v>126</v>
      </c>
      <c r="I91" s="123"/>
      <c r="J91" s="124">
        <f>BK91</f>
        <v>0</v>
      </c>
      <c r="L91" s="120"/>
      <c r="M91" s="125"/>
      <c r="P91" s="126">
        <f>P92+P96+P117+P124</f>
        <v>0</v>
      </c>
      <c r="R91" s="126">
        <f>R92+R96+R117+R124</f>
        <v>1.70086</v>
      </c>
      <c r="T91" s="127">
        <f>T92+T96+T117+T124</f>
        <v>0</v>
      </c>
      <c r="AR91" s="121" t="s">
        <v>78</v>
      </c>
      <c r="AT91" s="128" t="s">
        <v>70</v>
      </c>
      <c r="AU91" s="128" t="s">
        <v>71</v>
      </c>
      <c r="AY91" s="121" t="s">
        <v>127</v>
      </c>
      <c r="BK91" s="129">
        <f>BK92+BK96+BK117+BK124</f>
        <v>0</v>
      </c>
    </row>
    <row r="92" spans="2:65" s="11" customFormat="1" ht="22.9" customHeight="1">
      <c r="B92" s="120"/>
      <c r="D92" s="121" t="s">
        <v>70</v>
      </c>
      <c r="E92" s="130" t="s">
        <v>78</v>
      </c>
      <c r="F92" s="130" t="s">
        <v>128</v>
      </c>
      <c r="I92" s="123"/>
      <c r="J92" s="131">
        <f>BK92</f>
        <v>0</v>
      </c>
      <c r="L92" s="120"/>
      <c r="M92" s="125"/>
      <c r="P92" s="126">
        <f>SUM(P93:P95)</f>
        <v>0</v>
      </c>
      <c r="R92" s="126">
        <f>SUM(R93:R95)</f>
        <v>0</v>
      </c>
      <c r="T92" s="127">
        <f>SUM(T93:T95)</f>
        <v>0</v>
      </c>
      <c r="AR92" s="121" t="s">
        <v>78</v>
      </c>
      <c r="AT92" s="128" t="s">
        <v>70</v>
      </c>
      <c r="AU92" s="128" t="s">
        <v>78</v>
      </c>
      <c r="AY92" s="121" t="s">
        <v>127</v>
      </c>
      <c r="BK92" s="129">
        <f>SUM(BK93:BK95)</f>
        <v>0</v>
      </c>
    </row>
    <row r="93" spans="2:65" s="1" customFormat="1" ht="24.2" customHeight="1">
      <c r="B93" s="33"/>
      <c r="C93" s="132" t="s">
        <v>78</v>
      </c>
      <c r="D93" s="132" t="s">
        <v>129</v>
      </c>
      <c r="E93" s="133" t="s">
        <v>288</v>
      </c>
      <c r="F93" s="134" t="s">
        <v>289</v>
      </c>
      <c r="G93" s="135" t="s">
        <v>132</v>
      </c>
      <c r="H93" s="136">
        <v>28</v>
      </c>
      <c r="I93" s="137"/>
      <c r="J93" s="138">
        <f>ROUND(I93*H93,2)</f>
        <v>0</v>
      </c>
      <c r="K93" s="134" t="s">
        <v>133</v>
      </c>
      <c r="L93" s="33"/>
      <c r="M93" s="139" t="s">
        <v>19</v>
      </c>
      <c r="N93" s="140" t="s">
        <v>42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134</v>
      </c>
      <c r="AT93" s="143" t="s">
        <v>129</v>
      </c>
      <c r="AU93" s="143" t="s">
        <v>80</v>
      </c>
      <c r="AY93" s="18" t="s">
        <v>127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78</v>
      </c>
      <c r="BK93" s="144">
        <f>ROUND(I93*H93,2)</f>
        <v>0</v>
      </c>
      <c r="BL93" s="18" t="s">
        <v>134</v>
      </c>
      <c r="BM93" s="143" t="s">
        <v>1189</v>
      </c>
    </row>
    <row r="94" spans="2:65" s="1" customFormat="1">
      <c r="B94" s="33"/>
      <c r="D94" s="145" t="s">
        <v>136</v>
      </c>
      <c r="F94" s="146" t="s">
        <v>291</v>
      </c>
      <c r="I94" s="147"/>
      <c r="L94" s="33"/>
      <c r="M94" s="148"/>
      <c r="T94" s="54"/>
      <c r="AT94" s="18" t="s">
        <v>136</v>
      </c>
      <c r="AU94" s="18" t="s">
        <v>80</v>
      </c>
    </row>
    <row r="95" spans="2:65" s="13" customFormat="1">
      <c r="B95" s="156"/>
      <c r="D95" s="150" t="s">
        <v>138</v>
      </c>
      <c r="E95" s="157" t="s">
        <v>19</v>
      </c>
      <c r="F95" s="158" t="s">
        <v>1190</v>
      </c>
      <c r="H95" s="159">
        <v>28</v>
      </c>
      <c r="I95" s="160"/>
      <c r="L95" s="156"/>
      <c r="M95" s="161"/>
      <c r="T95" s="162"/>
      <c r="AT95" s="157" t="s">
        <v>138</v>
      </c>
      <c r="AU95" s="157" t="s">
        <v>80</v>
      </c>
      <c r="AV95" s="13" t="s">
        <v>80</v>
      </c>
      <c r="AW95" s="13" t="s">
        <v>33</v>
      </c>
      <c r="AX95" s="13" t="s">
        <v>78</v>
      </c>
      <c r="AY95" s="157" t="s">
        <v>127</v>
      </c>
    </row>
    <row r="96" spans="2:65" s="11" customFormat="1" ht="22.9" customHeight="1">
      <c r="B96" s="120"/>
      <c r="D96" s="121" t="s">
        <v>70</v>
      </c>
      <c r="E96" s="130" t="s">
        <v>162</v>
      </c>
      <c r="F96" s="130" t="s">
        <v>362</v>
      </c>
      <c r="I96" s="123"/>
      <c r="J96" s="131">
        <f>BK96</f>
        <v>0</v>
      </c>
      <c r="L96" s="120"/>
      <c r="M96" s="125"/>
      <c r="P96" s="126">
        <f>SUM(P97:P116)</f>
        <v>0</v>
      </c>
      <c r="R96" s="126">
        <f>SUM(R97:R116)</f>
        <v>0.45035999999999998</v>
      </c>
      <c r="T96" s="127">
        <f>SUM(T97:T116)</f>
        <v>0</v>
      </c>
      <c r="AR96" s="121" t="s">
        <v>78</v>
      </c>
      <c r="AT96" s="128" t="s">
        <v>70</v>
      </c>
      <c r="AU96" s="128" t="s">
        <v>78</v>
      </c>
      <c r="AY96" s="121" t="s">
        <v>127</v>
      </c>
      <c r="BK96" s="129">
        <f>SUM(BK97:BK116)</f>
        <v>0</v>
      </c>
    </row>
    <row r="97" spans="2:65" s="1" customFormat="1" ht="62.65" customHeight="1">
      <c r="B97" s="33"/>
      <c r="C97" s="132" t="s">
        <v>80</v>
      </c>
      <c r="D97" s="132" t="s">
        <v>129</v>
      </c>
      <c r="E97" s="133" t="s">
        <v>363</v>
      </c>
      <c r="F97" s="134" t="s">
        <v>364</v>
      </c>
      <c r="G97" s="135" t="s">
        <v>132</v>
      </c>
      <c r="H97" s="136">
        <v>25</v>
      </c>
      <c r="I97" s="137"/>
      <c r="J97" s="138">
        <f>ROUND(I97*H97,2)</f>
        <v>0</v>
      </c>
      <c r="K97" s="134" t="s">
        <v>133</v>
      </c>
      <c r="L97" s="33"/>
      <c r="M97" s="139" t="s">
        <v>19</v>
      </c>
      <c r="N97" s="140" t="s">
        <v>42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134</v>
      </c>
      <c r="AT97" s="143" t="s">
        <v>129</v>
      </c>
      <c r="AU97" s="143" t="s">
        <v>80</v>
      </c>
      <c r="AY97" s="18" t="s">
        <v>127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78</v>
      </c>
      <c r="BK97" s="144">
        <f>ROUND(I97*H97,2)</f>
        <v>0</v>
      </c>
      <c r="BL97" s="18" t="s">
        <v>134</v>
      </c>
      <c r="BM97" s="143" t="s">
        <v>1191</v>
      </c>
    </row>
    <row r="98" spans="2:65" s="1" customFormat="1">
      <c r="B98" s="33"/>
      <c r="D98" s="145" t="s">
        <v>136</v>
      </c>
      <c r="F98" s="146" t="s">
        <v>366</v>
      </c>
      <c r="I98" s="147"/>
      <c r="L98" s="33"/>
      <c r="M98" s="148"/>
      <c r="T98" s="54"/>
      <c r="AT98" s="18" t="s">
        <v>136</v>
      </c>
      <c r="AU98" s="18" t="s">
        <v>80</v>
      </c>
    </row>
    <row r="99" spans="2:65" s="12" customFormat="1" ht="22.5">
      <c r="B99" s="149"/>
      <c r="D99" s="150" t="s">
        <v>138</v>
      </c>
      <c r="E99" s="151" t="s">
        <v>19</v>
      </c>
      <c r="F99" s="152" t="s">
        <v>367</v>
      </c>
      <c r="H99" s="151" t="s">
        <v>19</v>
      </c>
      <c r="I99" s="153"/>
      <c r="L99" s="149"/>
      <c r="M99" s="154"/>
      <c r="T99" s="155"/>
      <c r="AT99" s="151" t="s">
        <v>138</v>
      </c>
      <c r="AU99" s="151" t="s">
        <v>80</v>
      </c>
      <c r="AV99" s="12" t="s">
        <v>78</v>
      </c>
      <c r="AW99" s="12" t="s">
        <v>33</v>
      </c>
      <c r="AX99" s="12" t="s">
        <v>71</v>
      </c>
      <c r="AY99" s="151" t="s">
        <v>127</v>
      </c>
    </row>
    <row r="100" spans="2:65" s="13" customFormat="1">
      <c r="B100" s="156"/>
      <c r="D100" s="150" t="s">
        <v>138</v>
      </c>
      <c r="E100" s="157" t="s">
        <v>19</v>
      </c>
      <c r="F100" s="158" t="s">
        <v>316</v>
      </c>
      <c r="H100" s="159">
        <v>25</v>
      </c>
      <c r="I100" s="160"/>
      <c r="L100" s="156"/>
      <c r="M100" s="161"/>
      <c r="T100" s="162"/>
      <c r="AT100" s="157" t="s">
        <v>138</v>
      </c>
      <c r="AU100" s="157" t="s">
        <v>80</v>
      </c>
      <c r="AV100" s="13" t="s">
        <v>80</v>
      </c>
      <c r="AW100" s="13" t="s">
        <v>33</v>
      </c>
      <c r="AX100" s="13" t="s">
        <v>78</v>
      </c>
      <c r="AY100" s="157" t="s">
        <v>127</v>
      </c>
    </row>
    <row r="101" spans="2:65" s="1" customFormat="1" ht="16.5" customHeight="1">
      <c r="B101" s="33"/>
      <c r="C101" s="177" t="s">
        <v>149</v>
      </c>
      <c r="D101" s="177" t="s">
        <v>273</v>
      </c>
      <c r="E101" s="178" t="s">
        <v>369</v>
      </c>
      <c r="F101" s="179" t="s">
        <v>370</v>
      </c>
      <c r="G101" s="180" t="s">
        <v>253</v>
      </c>
      <c r="H101" s="181">
        <v>1.125</v>
      </c>
      <c r="I101" s="182"/>
      <c r="J101" s="183">
        <f>ROUND(I101*H101,2)</f>
        <v>0</v>
      </c>
      <c r="K101" s="179" t="s">
        <v>133</v>
      </c>
      <c r="L101" s="184"/>
      <c r="M101" s="185" t="s">
        <v>19</v>
      </c>
      <c r="N101" s="186" t="s">
        <v>42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183</v>
      </c>
      <c r="AT101" s="143" t="s">
        <v>273</v>
      </c>
      <c r="AU101" s="143" t="s">
        <v>80</v>
      </c>
      <c r="AY101" s="18" t="s">
        <v>127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78</v>
      </c>
      <c r="BK101" s="144">
        <f>ROUND(I101*H101,2)</f>
        <v>0</v>
      </c>
      <c r="BL101" s="18" t="s">
        <v>134</v>
      </c>
      <c r="BM101" s="143" t="s">
        <v>1192</v>
      </c>
    </row>
    <row r="102" spans="2:65" s="13" customFormat="1">
      <c r="B102" s="156"/>
      <c r="D102" s="150" t="s">
        <v>138</v>
      </c>
      <c r="F102" s="158" t="s">
        <v>1193</v>
      </c>
      <c r="H102" s="159">
        <v>1.125</v>
      </c>
      <c r="I102" s="160"/>
      <c r="L102" s="156"/>
      <c r="M102" s="161"/>
      <c r="T102" s="162"/>
      <c r="AT102" s="157" t="s">
        <v>138</v>
      </c>
      <c r="AU102" s="157" t="s">
        <v>80</v>
      </c>
      <c r="AV102" s="13" t="s">
        <v>80</v>
      </c>
      <c r="AW102" s="13" t="s">
        <v>4</v>
      </c>
      <c r="AX102" s="13" t="s">
        <v>78</v>
      </c>
      <c r="AY102" s="157" t="s">
        <v>127</v>
      </c>
    </row>
    <row r="103" spans="2:65" s="1" customFormat="1" ht="33" customHeight="1">
      <c r="B103" s="33"/>
      <c r="C103" s="132" t="s">
        <v>134</v>
      </c>
      <c r="D103" s="132" t="s">
        <v>129</v>
      </c>
      <c r="E103" s="133" t="s">
        <v>1194</v>
      </c>
      <c r="F103" s="134" t="s">
        <v>1195</v>
      </c>
      <c r="G103" s="135" t="s">
        <v>132</v>
      </c>
      <c r="H103" s="136">
        <v>3</v>
      </c>
      <c r="I103" s="137"/>
      <c r="J103" s="138">
        <f>ROUND(I103*H103,2)</f>
        <v>0</v>
      </c>
      <c r="K103" s="134" t="s">
        <v>133</v>
      </c>
      <c r="L103" s="33"/>
      <c r="M103" s="139" t="s">
        <v>19</v>
      </c>
      <c r="N103" s="140" t="s">
        <v>42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134</v>
      </c>
      <c r="AT103" s="143" t="s">
        <v>129</v>
      </c>
      <c r="AU103" s="143" t="s">
        <v>80</v>
      </c>
      <c r="AY103" s="18" t="s">
        <v>127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78</v>
      </c>
      <c r="BK103" s="144">
        <f>ROUND(I103*H103,2)</f>
        <v>0</v>
      </c>
      <c r="BL103" s="18" t="s">
        <v>134</v>
      </c>
      <c r="BM103" s="143" t="s">
        <v>1196</v>
      </c>
    </row>
    <row r="104" spans="2:65" s="1" customFormat="1">
      <c r="B104" s="33"/>
      <c r="D104" s="145" t="s">
        <v>136</v>
      </c>
      <c r="F104" s="146" t="s">
        <v>1197</v>
      </c>
      <c r="I104" s="147"/>
      <c r="L104" s="33"/>
      <c r="M104" s="148"/>
      <c r="T104" s="54"/>
      <c r="AT104" s="18" t="s">
        <v>136</v>
      </c>
      <c r="AU104" s="18" t="s">
        <v>80</v>
      </c>
    </row>
    <row r="105" spans="2:65" s="12" customFormat="1">
      <c r="B105" s="149"/>
      <c r="D105" s="150" t="s">
        <v>138</v>
      </c>
      <c r="E105" s="151" t="s">
        <v>19</v>
      </c>
      <c r="F105" s="152" t="s">
        <v>380</v>
      </c>
      <c r="H105" s="151" t="s">
        <v>19</v>
      </c>
      <c r="I105" s="153"/>
      <c r="L105" s="149"/>
      <c r="M105" s="154"/>
      <c r="T105" s="155"/>
      <c r="AT105" s="151" t="s">
        <v>138</v>
      </c>
      <c r="AU105" s="151" t="s">
        <v>80</v>
      </c>
      <c r="AV105" s="12" t="s">
        <v>78</v>
      </c>
      <c r="AW105" s="12" t="s">
        <v>33</v>
      </c>
      <c r="AX105" s="12" t="s">
        <v>71</v>
      </c>
      <c r="AY105" s="151" t="s">
        <v>127</v>
      </c>
    </row>
    <row r="106" spans="2:65" s="13" customFormat="1">
      <c r="B106" s="156"/>
      <c r="D106" s="150" t="s">
        <v>138</v>
      </c>
      <c r="E106" s="157" t="s">
        <v>19</v>
      </c>
      <c r="F106" s="158" t="s">
        <v>149</v>
      </c>
      <c r="H106" s="159">
        <v>3</v>
      </c>
      <c r="I106" s="160"/>
      <c r="L106" s="156"/>
      <c r="M106" s="161"/>
      <c r="T106" s="162"/>
      <c r="AT106" s="157" t="s">
        <v>138</v>
      </c>
      <c r="AU106" s="157" t="s">
        <v>80</v>
      </c>
      <c r="AV106" s="13" t="s">
        <v>80</v>
      </c>
      <c r="AW106" s="13" t="s">
        <v>33</v>
      </c>
      <c r="AX106" s="13" t="s">
        <v>78</v>
      </c>
      <c r="AY106" s="157" t="s">
        <v>127</v>
      </c>
    </row>
    <row r="107" spans="2:65" s="1" customFormat="1" ht="24.2" customHeight="1">
      <c r="B107" s="33"/>
      <c r="C107" s="132" t="s">
        <v>162</v>
      </c>
      <c r="D107" s="132" t="s">
        <v>129</v>
      </c>
      <c r="E107" s="133" t="s">
        <v>414</v>
      </c>
      <c r="F107" s="134" t="s">
        <v>415</v>
      </c>
      <c r="G107" s="135" t="s">
        <v>132</v>
      </c>
      <c r="H107" s="136">
        <v>25</v>
      </c>
      <c r="I107" s="137"/>
      <c r="J107" s="138">
        <f>ROUND(I107*H107,2)</f>
        <v>0</v>
      </c>
      <c r="K107" s="134" t="s">
        <v>133</v>
      </c>
      <c r="L107" s="33"/>
      <c r="M107" s="139" t="s">
        <v>19</v>
      </c>
      <c r="N107" s="140" t="s">
        <v>42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134</v>
      </c>
      <c r="AT107" s="143" t="s">
        <v>129</v>
      </c>
      <c r="AU107" s="143" t="s">
        <v>80</v>
      </c>
      <c r="AY107" s="18" t="s">
        <v>127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78</v>
      </c>
      <c r="BK107" s="144">
        <f>ROUND(I107*H107,2)</f>
        <v>0</v>
      </c>
      <c r="BL107" s="18" t="s">
        <v>134</v>
      </c>
      <c r="BM107" s="143" t="s">
        <v>1198</v>
      </c>
    </row>
    <row r="108" spans="2:65" s="1" customFormat="1">
      <c r="B108" s="33"/>
      <c r="D108" s="145" t="s">
        <v>136</v>
      </c>
      <c r="F108" s="146" t="s">
        <v>417</v>
      </c>
      <c r="I108" s="147"/>
      <c r="L108" s="33"/>
      <c r="M108" s="148"/>
      <c r="T108" s="54"/>
      <c r="AT108" s="18" t="s">
        <v>136</v>
      </c>
      <c r="AU108" s="18" t="s">
        <v>80</v>
      </c>
    </row>
    <row r="109" spans="2:65" s="12" customFormat="1">
      <c r="B109" s="149"/>
      <c r="D109" s="150" t="s">
        <v>138</v>
      </c>
      <c r="E109" s="151" t="s">
        <v>19</v>
      </c>
      <c r="F109" s="152" t="s">
        <v>418</v>
      </c>
      <c r="H109" s="151" t="s">
        <v>19</v>
      </c>
      <c r="I109" s="153"/>
      <c r="L109" s="149"/>
      <c r="M109" s="154"/>
      <c r="T109" s="155"/>
      <c r="AT109" s="151" t="s">
        <v>138</v>
      </c>
      <c r="AU109" s="151" t="s">
        <v>80</v>
      </c>
      <c r="AV109" s="12" t="s">
        <v>78</v>
      </c>
      <c r="AW109" s="12" t="s">
        <v>33</v>
      </c>
      <c r="AX109" s="12" t="s">
        <v>71</v>
      </c>
      <c r="AY109" s="151" t="s">
        <v>127</v>
      </c>
    </row>
    <row r="110" spans="2:65" s="13" customFormat="1">
      <c r="B110" s="156"/>
      <c r="D110" s="150" t="s">
        <v>138</v>
      </c>
      <c r="E110" s="157" t="s">
        <v>19</v>
      </c>
      <c r="F110" s="158" t="s">
        <v>316</v>
      </c>
      <c r="H110" s="159">
        <v>25</v>
      </c>
      <c r="I110" s="160"/>
      <c r="L110" s="156"/>
      <c r="M110" s="161"/>
      <c r="T110" s="162"/>
      <c r="AT110" s="157" t="s">
        <v>138</v>
      </c>
      <c r="AU110" s="157" t="s">
        <v>80</v>
      </c>
      <c r="AV110" s="13" t="s">
        <v>80</v>
      </c>
      <c r="AW110" s="13" t="s">
        <v>33</v>
      </c>
      <c r="AX110" s="13" t="s">
        <v>78</v>
      </c>
      <c r="AY110" s="157" t="s">
        <v>127</v>
      </c>
    </row>
    <row r="111" spans="2:65" s="1" customFormat="1" ht="49.15" customHeight="1">
      <c r="B111" s="33"/>
      <c r="C111" s="132" t="s">
        <v>168</v>
      </c>
      <c r="D111" s="132" t="s">
        <v>129</v>
      </c>
      <c r="E111" s="133" t="s">
        <v>1199</v>
      </c>
      <c r="F111" s="134" t="s">
        <v>1200</v>
      </c>
      <c r="G111" s="135" t="s">
        <v>132</v>
      </c>
      <c r="H111" s="136">
        <v>25</v>
      </c>
      <c r="I111" s="137"/>
      <c r="J111" s="138">
        <f>ROUND(I111*H111,2)</f>
        <v>0</v>
      </c>
      <c r="K111" s="134" t="s">
        <v>133</v>
      </c>
      <c r="L111" s="33"/>
      <c r="M111" s="139" t="s">
        <v>19</v>
      </c>
      <c r="N111" s="140" t="s">
        <v>42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134</v>
      </c>
      <c r="AT111" s="143" t="s">
        <v>129</v>
      </c>
      <c r="AU111" s="143" t="s">
        <v>80</v>
      </c>
      <c r="AY111" s="18" t="s">
        <v>127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78</v>
      </c>
      <c r="BK111" s="144">
        <f>ROUND(I111*H111,2)</f>
        <v>0</v>
      </c>
      <c r="BL111" s="18" t="s">
        <v>134</v>
      </c>
      <c r="BM111" s="143" t="s">
        <v>1201</v>
      </c>
    </row>
    <row r="112" spans="2:65" s="1" customFormat="1">
      <c r="B112" s="33"/>
      <c r="D112" s="145" t="s">
        <v>136</v>
      </c>
      <c r="F112" s="146" t="s">
        <v>1202</v>
      </c>
      <c r="I112" s="147"/>
      <c r="L112" s="33"/>
      <c r="M112" s="148"/>
      <c r="T112" s="54"/>
      <c r="AT112" s="18" t="s">
        <v>136</v>
      </c>
      <c r="AU112" s="18" t="s">
        <v>80</v>
      </c>
    </row>
    <row r="113" spans="2:65" s="1" customFormat="1" ht="78" customHeight="1">
      <c r="B113" s="33"/>
      <c r="C113" s="132" t="s">
        <v>175</v>
      </c>
      <c r="D113" s="132" t="s">
        <v>129</v>
      </c>
      <c r="E113" s="133" t="s">
        <v>1203</v>
      </c>
      <c r="F113" s="134" t="s">
        <v>1204</v>
      </c>
      <c r="G113" s="135" t="s">
        <v>132</v>
      </c>
      <c r="H113" s="136">
        <v>2</v>
      </c>
      <c r="I113" s="137"/>
      <c r="J113" s="138">
        <f>ROUND(I113*H113,2)</f>
        <v>0</v>
      </c>
      <c r="K113" s="134" t="s">
        <v>133</v>
      </c>
      <c r="L113" s="33"/>
      <c r="M113" s="139" t="s">
        <v>19</v>
      </c>
      <c r="N113" s="140" t="s">
        <v>42</v>
      </c>
      <c r="P113" s="141">
        <f>O113*H113</f>
        <v>0</v>
      </c>
      <c r="Q113" s="141">
        <v>8.9219999999999994E-2</v>
      </c>
      <c r="R113" s="141">
        <f>Q113*H113</f>
        <v>0.17843999999999999</v>
      </c>
      <c r="S113" s="141">
        <v>0</v>
      </c>
      <c r="T113" s="142">
        <f>S113*H113</f>
        <v>0</v>
      </c>
      <c r="AR113" s="143" t="s">
        <v>134</v>
      </c>
      <c r="AT113" s="143" t="s">
        <v>129</v>
      </c>
      <c r="AU113" s="143" t="s">
        <v>80</v>
      </c>
      <c r="AY113" s="18" t="s">
        <v>127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78</v>
      </c>
      <c r="BK113" s="144">
        <f>ROUND(I113*H113,2)</f>
        <v>0</v>
      </c>
      <c r="BL113" s="18" t="s">
        <v>134</v>
      </c>
      <c r="BM113" s="143" t="s">
        <v>1205</v>
      </c>
    </row>
    <row r="114" spans="2:65" s="1" customFormat="1">
      <c r="B114" s="33"/>
      <c r="D114" s="145" t="s">
        <v>136</v>
      </c>
      <c r="F114" s="146" t="s">
        <v>1206</v>
      </c>
      <c r="I114" s="147"/>
      <c r="L114" s="33"/>
      <c r="M114" s="148"/>
      <c r="T114" s="54"/>
      <c r="AT114" s="18" t="s">
        <v>136</v>
      </c>
      <c r="AU114" s="18" t="s">
        <v>80</v>
      </c>
    </row>
    <row r="115" spans="2:65" s="1" customFormat="1" ht="24.2" customHeight="1">
      <c r="B115" s="33"/>
      <c r="C115" s="177" t="s">
        <v>183</v>
      </c>
      <c r="D115" s="177" t="s">
        <v>273</v>
      </c>
      <c r="E115" s="178" t="s">
        <v>450</v>
      </c>
      <c r="F115" s="179" t="s">
        <v>451</v>
      </c>
      <c r="G115" s="180" t="s">
        <v>132</v>
      </c>
      <c r="H115" s="181">
        <v>2.06</v>
      </c>
      <c r="I115" s="182"/>
      <c r="J115" s="183">
        <f>ROUND(I115*H115,2)</f>
        <v>0</v>
      </c>
      <c r="K115" s="179" t="s">
        <v>133</v>
      </c>
      <c r="L115" s="184"/>
      <c r="M115" s="185" t="s">
        <v>19</v>
      </c>
      <c r="N115" s="186" t="s">
        <v>42</v>
      </c>
      <c r="P115" s="141">
        <f>O115*H115</f>
        <v>0</v>
      </c>
      <c r="Q115" s="141">
        <v>0.13200000000000001</v>
      </c>
      <c r="R115" s="141">
        <f>Q115*H115</f>
        <v>0.27192</v>
      </c>
      <c r="S115" s="141">
        <v>0</v>
      </c>
      <c r="T115" s="142">
        <f>S115*H115</f>
        <v>0</v>
      </c>
      <c r="AR115" s="143" t="s">
        <v>183</v>
      </c>
      <c r="AT115" s="143" t="s">
        <v>273</v>
      </c>
      <c r="AU115" s="143" t="s">
        <v>80</v>
      </c>
      <c r="AY115" s="18" t="s">
        <v>127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78</v>
      </c>
      <c r="BK115" s="144">
        <f>ROUND(I115*H115,2)</f>
        <v>0</v>
      </c>
      <c r="BL115" s="18" t="s">
        <v>134</v>
      </c>
      <c r="BM115" s="143" t="s">
        <v>1207</v>
      </c>
    </row>
    <row r="116" spans="2:65" s="13" customFormat="1">
      <c r="B116" s="156"/>
      <c r="D116" s="150" t="s">
        <v>138</v>
      </c>
      <c r="F116" s="158" t="s">
        <v>1208</v>
      </c>
      <c r="H116" s="159">
        <v>2.06</v>
      </c>
      <c r="I116" s="160"/>
      <c r="L116" s="156"/>
      <c r="M116" s="161"/>
      <c r="T116" s="162"/>
      <c r="AT116" s="157" t="s">
        <v>138</v>
      </c>
      <c r="AU116" s="157" t="s">
        <v>80</v>
      </c>
      <c r="AV116" s="13" t="s">
        <v>80</v>
      </c>
      <c r="AW116" s="13" t="s">
        <v>4</v>
      </c>
      <c r="AX116" s="13" t="s">
        <v>78</v>
      </c>
      <c r="AY116" s="157" t="s">
        <v>127</v>
      </c>
    </row>
    <row r="117" spans="2:65" s="11" customFormat="1" ht="22.9" customHeight="1">
      <c r="B117" s="120"/>
      <c r="D117" s="121" t="s">
        <v>70</v>
      </c>
      <c r="E117" s="130" t="s">
        <v>190</v>
      </c>
      <c r="F117" s="130" t="s">
        <v>510</v>
      </c>
      <c r="I117" s="123"/>
      <c r="J117" s="131">
        <f>BK117</f>
        <v>0</v>
      </c>
      <c r="L117" s="120"/>
      <c r="M117" s="125"/>
      <c r="P117" s="126">
        <f>SUM(P118:P123)</f>
        <v>0</v>
      </c>
      <c r="R117" s="126">
        <f>SUM(R118:R123)</f>
        <v>1.2504999999999999</v>
      </c>
      <c r="T117" s="127">
        <f>SUM(T118:T123)</f>
        <v>0</v>
      </c>
      <c r="AR117" s="121" t="s">
        <v>78</v>
      </c>
      <c r="AT117" s="128" t="s">
        <v>70</v>
      </c>
      <c r="AU117" s="128" t="s">
        <v>78</v>
      </c>
      <c r="AY117" s="121" t="s">
        <v>127</v>
      </c>
      <c r="BK117" s="129">
        <f>SUM(BK118:BK123)</f>
        <v>0</v>
      </c>
    </row>
    <row r="118" spans="2:65" s="1" customFormat="1" ht="49.15" customHeight="1">
      <c r="B118" s="33"/>
      <c r="C118" s="132" t="s">
        <v>190</v>
      </c>
      <c r="D118" s="132" t="s">
        <v>129</v>
      </c>
      <c r="E118" s="133" t="s">
        <v>623</v>
      </c>
      <c r="F118" s="134" t="s">
        <v>624</v>
      </c>
      <c r="G118" s="135" t="s">
        <v>178</v>
      </c>
      <c r="H118" s="136">
        <v>5</v>
      </c>
      <c r="I118" s="137"/>
      <c r="J118" s="138">
        <f>ROUND(I118*H118,2)</f>
        <v>0</v>
      </c>
      <c r="K118" s="134" t="s">
        <v>133</v>
      </c>
      <c r="L118" s="33"/>
      <c r="M118" s="139" t="s">
        <v>19</v>
      </c>
      <c r="N118" s="140" t="s">
        <v>42</v>
      </c>
      <c r="P118" s="141">
        <f>O118*H118</f>
        <v>0</v>
      </c>
      <c r="Q118" s="141">
        <v>0.16850000000000001</v>
      </c>
      <c r="R118" s="141">
        <f>Q118*H118</f>
        <v>0.84250000000000003</v>
      </c>
      <c r="S118" s="141">
        <v>0</v>
      </c>
      <c r="T118" s="142">
        <f>S118*H118</f>
        <v>0</v>
      </c>
      <c r="AR118" s="143" t="s">
        <v>134</v>
      </c>
      <c r="AT118" s="143" t="s">
        <v>129</v>
      </c>
      <c r="AU118" s="143" t="s">
        <v>80</v>
      </c>
      <c r="AY118" s="18" t="s">
        <v>127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78</v>
      </c>
      <c r="BK118" s="144">
        <f>ROUND(I118*H118,2)</f>
        <v>0</v>
      </c>
      <c r="BL118" s="18" t="s">
        <v>134</v>
      </c>
      <c r="BM118" s="143" t="s">
        <v>1209</v>
      </c>
    </row>
    <row r="119" spans="2:65" s="1" customFormat="1">
      <c r="B119" s="33"/>
      <c r="D119" s="145" t="s">
        <v>136</v>
      </c>
      <c r="F119" s="146" t="s">
        <v>626</v>
      </c>
      <c r="I119" s="147"/>
      <c r="L119" s="33"/>
      <c r="M119" s="148"/>
      <c r="T119" s="54"/>
      <c r="AT119" s="18" t="s">
        <v>136</v>
      </c>
      <c r="AU119" s="18" t="s">
        <v>80</v>
      </c>
    </row>
    <row r="120" spans="2:65" s="12" customFormat="1">
      <c r="B120" s="149"/>
      <c r="D120" s="150" t="s">
        <v>138</v>
      </c>
      <c r="E120" s="151" t="s">
        <v>19</v>
      </c>
      <c r="F120" s="152" t="s">
        <v>627</v>
      </c>
      <c r="H120" s="151" t="s">
        <v>19</v>
      </c>
      <c r="I120" s="153"/>
      <c r="L120" s="149"/>
      <c r="M120" s="154"/>
      <c r="T120" s="155"/>
      <c r="AT120" s="151" t="s">
        <v>138</v>
      </c>
      <c r="AU120" s="151" t="s">
        <v>80</v>
      </c>
      <c r="AV120" s="12" t="s">
        <v>78</v>
      </c>
      <c r="AW120" s="12" t="s">
        <v>33</v>
      </c>
      <c r="AX120" s="12" t="s">
        <v>71</v>
      </c>
      <c r="AY120" s="151" t="s">
        <v>127</v>
      </c>
    </row>
    <row r="121" spans="2:65" s="13" customFormat="1">
      <c r="B121" s="156"/>
      <c r="D121" s="150" t="s">
        <v>138</v>
      </c>
      <c r="E121" s="157" t="s">
        <v>19</v>
      </c>
      <c r="F121" s="158" t="s">
        <v>162</v>
      </c>
      <c r="H121" s="159">
        <v>5</v>
      </c>
      <c r="I121" s="160"/>
      <c r="L121" s="156"/>
      <c r="M121" s="161"/>
      <c r="T121" s="162"/>
      <c r="AT121" s="157" t="s">
        <v>138</v>
      </c>
      <c r="AU121" s="157" t="s">
        <v>80</v>
      </c>
      <c r="AV121" s="13" t="s">
        <v>80</v>
      </c>
      <c r="AW121" s="13" t="s">
        <v>33</v>
      </c>
      <c r="AX121" s="13" t="s">
        <v>78</v>
      </c>
      <c r="AY121" s="157" t="s">
        <v>127</v>
      </c>
    </row>
    <row r="122" spans="2:65" s="1" customFormat="1" ht="16.5" customHeight="1">
      <c r="B122" s="33"/>
      <c r="C122" s="177" t="s">
        <v>199</v>
      </c>
      <c r="D122" s="177" t="s">
        <v>273</v>
      </c>
      <c r="E122" s="178" t="s">
        <v>630</v>
      </c>
      <c r="F122" s="179" t="s">
        <v>631</v>
      </c>
      <c r="G122" s="180" t="s">
        <v>178</v>
      </c>
      <c r="H122" s="181">
        <v>5.0999999999999996</v>
      </c>
      <c r="I122" s="182"/>
      <c r="J122" s="183">
        <f>ROUND(I122*H122,2)</f>
        <v>0</v>
      </c>
      <c r="K122" s="179" t="s">
        <v>133</v>
      </c>
      <c r="L122" s="184"/>
      <c r="M122" s="185" t="s">
        <v>19</v>
      </c>
      <c r="N122" s="186" t="s">
        <v>42</v>
      </c>
      <c r="P122" s="141">
        <f>O122*H122</f>
        <v>0</v>
      </c>
      <c r="Q122" s="141">
        <v>0.08</v>
      </c>
      <c r="R122" s="141">
        <f>Q122*H122</f>
        <v>0.40799999999999997</v>
      </c>
      <c r="S122" s="141">
        <v>0</v>
      </c>
      <c r="T122" s="142">
        <f>S122*H122</f>
        <v>0</v>
      </c>
      <c r="AR122" s="143" t="s">
        <v>183</v>
      </c>
      <c r="AT122" s="143" t="s">
        <v>273</v>
      </c>
      <c r="AU122" s="143" t="s">
        <v>80</v>
      </c>
      <c r="AY122" s="18" t="s">
        <v>127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78</v>
      </c>
      <c r="BK122" s="144">
        <f>ROUND(I122*H122,2)</f>
        <v>0</v>
      </c>
      <c r="BL122" s="18" t="s">
        <v>134</v>
      </c>
      <c r="BM122" s="143" t="s">
        <v>1210</v>
      </c>
    </row>
    <row r="123" spans="2:65" s="13" customFormat="1">
      <c r="B123" s="156"/>
      <c r="D123" s="150" t="s">
        <v>138</v>
      </c>
      <c r="F123" s="158" t="s">
        <v>1211</v>
      </c>
      <c r="H123" s="159">
        <v>5.0999999999999996</v>
      </c>
      <c r="I123" s="160"/>
      <c r="L123" s="156"/>
      <c r="M123" s="161"/>
      <c r="T123" s="162"/>
      <c r="AT123" s="157" t="s">
        <v>138</v>
      </c>
      <c r="AU123" s="157" t="s">
        <v>80</v>
      </c>
      <c r="AV123" s="13" t="s">
        <v>80</v>
      </c>
      <c r="AW123" s="13" t="s">
        <v>4</v>
      </c>
      <c r="AX123" s="13" t="s">
        <v>78</v>
      </c>
      <c r="AY123" s="157" t="s">
        <v>127</v>
      </c>
    </row>
    <row r="124" spans="2:65" s="11" customFormat="1" ht="22.9" customHeight="1">
      <c r="B124" s="120"/>
      <c r="D124" s="121" t="s">
        <v>70</v>
      </c>
      <c r="E124" s="130" t="s">
        <v>766</v>
      </c>
      <c r="F124" s="130" t="s">
        <v>767</v>
      </c>
      <c r="I124" s="123"/>
      <c r="J124" s="131">
        <f>BK124</f>
        <v>0</v>
      </c>
      <c r="L124" s="120"/>
      <c r="M124" s="125"/>
      <c r="P124" s="126">
        <f>SUM(P125:P126)</f>
        <v>0</v>
      </c>
      <c r="R124" s="126">
        <f>SUM(R125:R126)</f>
        <v>0</v>
      </c>
      <c r="T124" s="127">
        <f>SUM(T125:T126)</f>
        <v>0</v>
      </c>
      <c r="AR124" s="121" t="s">
        <v>78</v>
      </c>
      <c r="AT124" s="128" t="s">
        <v>70</v>
      </c>
      <c r="AU124" s="128" t="s">
        <v>78</v>
      </c>
      <c r="AY124" s="121" t="s">
        <v>127</v>
      </c>
      <c r="BK124" s="129">
        <f>SUM(BK125:BK126)</f>
        <v>0</v>
      </c>
    </row>
    <row r="125" spans="2:65" s="1" customFormat="1" ht="37.9" customHeight="1">
      <c r="B125" s="33"/>
      <c r="C125" s="132" t="s">
        <v>207</v>
      </c>
      <c r="D125" s="132" t="s">
        <v>129</v>
      </c>
      <c r="E125" s="133" t="s">
        <v>769</v>
      </c>
      <c r="F125" s="134" t="s">
        <v>770</v>
      </c>
      <c r="G125" s="135" t="s">
        <v>253</v>
      </c>
      <c r="H125" s="136">
        <v>1.7010000000000001</v>
      </c>
      <c r="I125" s="137"/>
      <c r="J125" s="138">
        <f>ROUND(I125*H125,2)</f>
        <v>0</v>
      </c>
      <c r="K125" s="134" t="s">
        <v>133</v>
      </c>
      <c r="L125" s="33"/>
      <c r="M125" s="139" t="s">
        <v>19</v>
      </c>
      <c r="N125" s="140" t="s">
        <v>42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134</v>
      </c>
      <c r="AT125" s="143" t="s">
        <v>129</v>
      </c>
      <c r="AU125" s="143" t="s">
        <v>80</v>
      </c>
      <c r="AY125" s="18" t="s">
        <v>127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78</v>
      </c>
      <c r="BK125" s="144">
        <f>ROUND(I125*H125,2)</f>
        <v>0</v>
      </c>
      <c r="BL125" s="18" t="s">
        <v>134</v>
      </c>
      <c r="BM125" s="143" t="s">
        <v>1212</v>
      </c>
    </row>
    <row r="126" spans="2:65" s="1" customFormat="1">
      <c r="B126" s="33"/>
      <c r="D126" s="145" t="s">
        <v>136</v>
      </c>
      <c r="F126" s="146" t="s">
        <v>772</v>
      </c>
      <c r="I126" s="147"/>
      <c r="L126" s="33"/>
      <c r="M126" s="187"/>
      <c r="N126" s="188"/>
      <c r="O126" s="188"/>
      <c r="P126" s="188"/>
      <c r="Q126" s="188"/>
      <c r="R126" s="188"/>
      <c r="S126" s="188"/>
      <c r="T126" s="189"/>
      <c r="AT126" s="18" t="s">
        <v>136</v>
      </c>
      <c r="AU126" s="18" t="s">
        <v>80</v>
      </c>
    </row>
    <row r="127" spans="2:65" s="1" customFormat="1" ht="6.95" customHeight="1"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33"/>
    </row>
  </sheetData>
  <sheetProtection algorithmName="SHA-512" hashValue="8uk4rnei9QiuXtnLlyoTsIjMzJ4jcUTuYNzRRiU7kHdhRKrSkPTWCNesupO2rAIBxMueJ79oFTKZNpPyc2ruMg==" saltValue="tdqINNMfOUs+3T6y/kkxK6zA0p7t1PUhlJhLNx+rJCpoRJGhp8HNnWFhELHRVGUK3dIu1NiZqjVtkcVzjLKrug==" spinCount="100000" sheet="1" objects="1" scenarios="1" formatColumns="0" formatRows="0" autoFilter="0"/>
  <autoFilter ref="C89:K126" xr:uid="{00000000-0009-0000-0000-000003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hyperlinks>
    <hyperlink ref="F94" r:id="rId1" xr:uid="{00000000-0004-0000-0300-000000000000}"/>
    <hyperlink ref="F98" r:id="rId2" xr:uid="{00000000-0004-0000-0300-000001000000}"/>
    <hyperlink ref="F104" r:id="rId3" xr:uid="{00000000-0004-0000-0300-000002000000}"/>
    <hyperlink ref="F108" r:id="rId4" xr:uid="{00000000-0004-0000-0300-000003000000}"/>
    <hyperlink ref="F112" r:id="rId5" xr:uid="{00000000-0004-0000-0300-000004000000}"/>
    <hyperlink ref="F114" r:id="rId6" xr:uid="{00000000-0004-0000-0300-000005000000}"/>
    <hyperlink ref="F119" r:id="rId7" xr:uid="{00000000-0004-0000-0300-000006000000}"/>
    <hyperlink ref="F126" r:id="rId8" xr:uid="{00000000-0004-0000-03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1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8" t="s">
        <v>94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2:46" ht="24.95" customHeight="1">
      <c r="B4" s="21"/>
      <c r="D4" s="22" t="s">
        <v>95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0" t="str">
        <f>'Rekapitulace stavby'!K6</f>
        <v>Rekonstrukce ul. Ke Hřišti, Klášter Hradiště nad Jizerou - I.etapa</v>
      </c>
      <c r="F7" s="321"/>
      <c r="G7" s="321"/>
      <c r="H7" s="321"/>
      <c r="L7" s="21"/>
    </row>
    <row r="8" spans="2:46" ht="12" customHeight="1">
      <c r="B8" s="21"/>
      <c r="D8" s="28" t="s">
        <v>96</v>
      </c>
      <c r="L8" s="21"/>
    </row>
    <row r="9" spans="2:46" s="1" customFormat="1" ht="16.5" customHeight="1">
      <c r="B9" s="33"/>
      <c r="E9" s="320" t="s">
        <v>97</v>
      </c>
      <c r="F9" s="319"/>
      <c r="G9" s="319"/>
      <c r="H9" s="319"/>
      <c r="L9" s="33"/>
    </row>
    <row r="10" spans="2:46" s="1" customFormat="1" ht="12" customHeight="1">
      <c r="B10" s="33"/>
      <c r="D10" s="28" t="s">
        <v>98</v>
      </c>
      <c r="L10" s="33"/>
    </row>
    <row r="11" spans="2:46" s="1" customFormat="1" ht="16.5" customHeight="1">
      <c r="B11" s="33"/>
      <c r="E11" s="310" t="s">
        <v>1213</v>
      </c>
      <c r="F11" s="319"/>
      <c r="G11" s="319"/>
      <c r="H11" s="319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20. 1. 2025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2" t="str">
        <f>'Rekapitulace stavby'!E14</f>
        <v>Vyplň údaj</v>
      </c>
      <c r="F20" s="289"/>
      <c r="G20" s="289"/>
      <c r="H20" s="289"/>
      <c r="I20" s="28" t="s">
        <v>28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32</v>
      </c>
      <c r="I26" s="28" t="s">
        <v>28</v>
      </c>
      <c r="J26" s="26" t="s">
        <v>19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35</v>
      </c>
      <c r="L28" s="33"/>
    </row>
    <row r="29" spans="2:12" s="7" customFormat="1" ht="16.5" customHeight="1">
      <c r="B29" s="92"/>
      <c r="E29" s="293" t="s">
        <v>19</v>
      </c>
      <c r="F29" s="293"/>
      <c r="G29" s="293"/>
      <c r="H29" s="293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37</v>
      </c>
      <c r="J32" s="64">
        <f>ROUND(J90,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39</v>
      </c>
      <c r="I34" s="36" t="s">
        <v>38</v>
      </c>
      <c r="J34" s="36" t="s">
        <v>40</v>
      </c>
      <c r="L34" s="33"/>
    </row>
    <row r="35" spans="2:12" s="1" customFormat="1" ht="14.45" customHeight="1">
      <c r="B35" s="33"/>
      <c r="D35" s="53" t="s">
        <v>41</v>
      </c>
      <c r="E35" s="28" t="s">
        <v>42</v>
      </c>
      <c r="F35" s="84">
        <f>ROUND((SUM(BE90:BE116)),  2)</f>
        <v>0</v>
      </c>
      <c r="I35" s="94">
        <v>0.21</v>
      </c>
      <c r="J35" s="84">
        <f>ROUND(((SUM(BE90:BE116))*I35),  2)</f>
        <v>0</v>
      </c>
      <c r="L35" s="33"/>
    </row>
    <row r="36" spans="2:12" s="1" customFormat="1" ht="14.45" customHeight="1">
      <c r="B36" s="33"/>
      <c r="E36" s="28" t="s">
        <v>43</v>
      </c>
      <c r="F36" s="84">
        <f>ROUND((SUM(BF90:BF116)),  2)</f>
        <v>0</v>
      </c>
      <c r="I36" s="94">
        <v>0.12</v>
      </c>
      <c r="J36" s="84">
        <f>ROUND(((SUM(BF90:BF116))*I36),  2)</f>
        <v>0</v>
      </c>
      <c r="L36" s="33"/>
    </row>
    <row r="37" spans="2:12" s="1" customFormat="1" ht="14.45" hidden="1" customHeight="1">
      <c r="B37" s="33"/>
      <c r="E37" s="28" t="s">
        <v>44</v>
      </c>
      <c r="F37" s="84">
        <f>ROUND((SUM(BG90:BG116)),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45</v>
      </c>
      <c r="F38" s="84">
        <f>ROUND((SUM(BH90:BH116)),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46</v>
      </c>
      <c r="F39" s="84">
        <f>ROUND((SUM(BI90:BI116)),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47</v>
      </c>
      <c r="E41" s="55"/>
      <c r="F41" s="55"/>
      <c r="G41" s="97" t="s">
        <v>48</v>
      </c>
      <c r="H41" s="98" t="s">
        <v>49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100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0" t="str">
        <f>E7</f>
        <v>Rekonstrukce ul. Ke Hřišti, Klášter Hradiště nad Jizerou - I.etapa</v>
      </c>
      <c r="F50" s="321"/>
      <c r="G50" s="321"/>
      <c r="H50" s="321"/>
      <c r="L50" s="33"/>
    </row>
    <row r="51" spans="2:47" ht="12" customHeight="1">
      <c r="B51" s="21"/>
      <c r="C51" s="28" t="s">
        <v>96</v>
      </c>
      <c r="L51" s="21"/>
    </row>
    <row r="52" spans="2:47" s="1" customFormat="1" ht="16.5" customHeight="1">
      <c r="B52" s="33"/>
      <c r="E52" s="320" t="s">
        <v>97</v>
      </c>
      <c r="F52" s="319"/>
      <c r="G52" s="319"/>
      <c r="H52" s="319"/>
      <c r="L52" s="33"/>
    </row>
    <row r="53" spans="2:47" s="1" customFormat="1" ht="12" customHeight="1">
      <c r="B53" s="33"/>
      <c r="C53" s="28" t="s">
        <v>98</v>
      </c>
      <c r="L53" s="33"/>
    </row>
    <row r="54" spans="2:47" s="1" customFormat="1" ht="16.5" customHeight="1">
      <c r="B54" s="33"/>
      <c r="E54" s="310" t="str">
        <f>E11</f>
        <v>VRN - Vedlejší rozpočtové náklady</v>
      </c>
      <c r="F54" s="319"/>
      <c r="G54" s="319"/>
      <c r="H54" s="319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Klášter Hradiště nad Jizerou</v>
      </c>
      <c r="I56" s="28" t="s">
        <v>23</v>
      </c>
      <c r="J56" s="50" t="str">
        <f>IF(J14="","",J14)</f>
        <v>20. 1. 2025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>Obec Klášter Hradiště nad Jizerou</v>
      </c>
      <c r="I58" s="28" t="s">
        <v>31</v>
      </c>
      <c r="J58" s="31" t="str">
        <f>E23</f>
        <v>ANITAS s.r.o.</v>
      </c>
      <c r="L58" s="33"/>
    </row>
    <row r="59" spans="2:47" s="1" customFormat="1" ht="15.2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ANITAS s.r.o.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101</v>
      </c>
      <c r="D61" s="95"/>
      <c r="E61" s="95"/>
      <c r="F61" s="95"/>
      <c r="G61" s="95"/>
      <c r="H61" s="95"/>
      <c r="I61" s="95"/>
      <c r="J61" s="102" t="s">
        <v>102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69</v>
      </c>
      <c r="J63" s="64">
        <f>J90</f>
        <v>0</v>
      </c>
      <c r="L63" s="33"/>
      <c r="AU63" s="18" t="s">
        <v>103</v>
      </c>
    </row>
    <row r="64" spans="2:47" s="8" customFormat="1" ht="24.95" customHeight="1">
      <c r="B64" s="104"/>
      <c r="D64" s="105" t="s">
        <v>1213</v>
      </c>
      <c r="E64" s="106"/>
      <c r="F64" s="106"/>
      <c r="G64" s="106"/>
      <c r="H64" s="106"/>
      <c r="I64" s="106"/>
      <c r="J64" s="107">
        <f>J91</f>
        <v>0</v>
      </c>
      <c r="L64" s="104"/>
    </row>
    <row r="65" spans="2:12" s="9" customFormat="1" ht="19.899999999999999" customHeight="1">
      <c r="B65" s="108"/>
      <c r="D65" s="109" t="s">
        <v>1214</v>
      </c>
      <c r="E65" s="110"/>
      <c r="F65" s="110"/>
      <c r="G65" s="110"/>
      <c r="H65" s="110"/>
      <c r="I65" s="110"/>
      <c r="J65" s="111">
        <f>J92</f>
        <v>0</v>
      </c>
      <c r="L65" s="108"/>
    </row>
    <row r="66" spans="2:12" s="9" customFormat="1" ht="19.899999999999999" customHeight="1">
      <c r="B66" s="108"/>
      <c r="D66" s="109" t="s">
        <v>1215</v>
      </c>
      <c r="E66" s="110"/>
      <c r="F66" s="110"/>
      <c r="G66" s="110"/>
      <c r="H66" s="110"/>
      <c r="I66" s="110"/>
      <c r="J66" s="111">
        <f>J97</f>
        <v>0</v>
      </c>
      <c r="L66" s="108"/>
    </row>
    <row r="67" spans="2:12" s="9" customFormat="1" ht="19.899999999999999" customHeight="1">
      <c r="B67" s="108"/>
      <c r="D67" s="109" t="s">
        <v>1216</v>
      </c>
      <c r="E67" s="110"/>
      <c r="F67" s="110"/>
      <c r="G67" s="110"/>
      <c r="H67" s="110"/>
      <c r="I67" s="110"/>
      <c r="J67" s="111">
        <f>J102</f>
        <v>0</v>
      </c>
      <c r="L67" s="108"/>
    </row>
    <row r="68" spans="2:12" s="9" customFormat="1" ht="19.899999999999999" customHeight="1">
      <c r="B68" s="108"/>
      <c r="D68" s="109" t="s">
        <v>1217</v>
      </c>
      <c r="E68" s="110"/>
      <c r="F68" s="110"/>
      <c r="G68" s="110"/>
      <c r="H68" s="110"/>
      <c r="I68" s="110"/>
      <c r="J68" s="111">
        <f>J110</f>
        <v>0</v>
      </c>
      <c r="L68" s="108"/>
    </row>
    <row r="69" spans="2:12" s="1" customFormat="1" ht="21.75" customHeight="1">
      <c r="B69" s="33"/>
      <c r="L69" s="33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>
      <c r="B75" s="33"/>
      <c r="C75" s="22" t="s">
        <v>112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16.5" customHeight="1">
      <c r="B78" s="33"/>
      <c r="E78" s="320" t="str">
        <f>E7</f>
        <v>Rekonstrukce ul. Ke Hřišti, Klášter Hradiště nad Jizerou - I.etapa</v>
      </c>
      <c r="F78" s="321"/>
      <c r="G78" s="321"/>
      <c r="H78" s="321"/>
      <c r="L78" s="33"/>
    </row>
    <row r="79" spans="2:12" ht="12" customHeight="1">
      <c r="B79" s="21"/>
      <c r="C79" s="28" t="s">
        <v>96</v>
      </c>
      <c r="L79" s="21"/>
    </row>
    <row r="80" spans="2:12" s="1" customFormat="1" ht="16.5" customHeight="1">
      <c r="B80" s="33"/>
      <c r="E80" s="320" t="s">
        <v>97</v>
      </c>
      <c r="F80" s="319"/>
      <c r="G80" s="319"/>
      <c r="H80" s="319"/>
      <c r="L80" s="33"/>
    </row>
    <row r="81" spans="2:65" s="1" customFormat="1" ht="12" customHeight="1">
      <c r="B81" s="33"/>
      <c r="C81" s="28" t="s">
        <v>98</v>
      </c>
      <c r="L81" s="33"/>
    </row>
    <row r="82" spans="2:65" s="1" customFormat="1" ht="16.5" customHeight="1">
      <c r="B82" s="33"/>
      <c r="E82" s="310" t="str">
        <f>E11</f>
        <v>VRN - Vedlejší rozpočtové náklady</v>
      </c>
      <c r="F82" s="319"/>
      <c r="G82" s="319"/>
      <c r="H82" s="319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F14</f>
        <v>Klášter Hradiště nad Jizerou</v>
      </c>
      <c r="I84" s="28" t="s">
        <v>23</v>
      </c>
      <c r="J84" s="50" t="str">
        <f>IF(J14="","",J14)</f>
        <v>20. 1. 2025</v>
      </c>
      <c r="L84" s="33"/>
    </row>
    <row r="85" spans="2:65" s="1" customFormat="1" ht="6.95" customHeight="1">
      <c r="B85" s="33"/>
      <c r="L85" s="33"/>
    </row>
    <row r="86" spans="2:65" s="1" customFormat="1" ht="15.2" customHeight="1">
      <c r="B86" s="33"/>
      <c r="C86" s="28" t="s">
        <v>25</v>
      </c>
      <c r="F86" s="26" t="str">
        <f>E17</f>
        <v>Obec Klášter Hradiště nad Jizerou</v>
      </c>
      <c r="I86" s="28" t="s">
        <v>31</v>
      </c>
      <c r="J86" s="31" t="str">
        <f>E23</f>
        <v>ANITAS s.r.o.</v>
      </c>
      <c r="L86" s="33"/>
    </row>
    <row r="87" spans="2:65" s="1" customFormat="1" ht="15.2" customHeight="1">
      <c r="B87" s="33"/>
      <c r="C87" s="28" t="s">
        <v>29</v>
      </c>
      <c r="F87" s="26" t="str">
        <f>IF(E20="","",E20)</f>
        <v>Vyplň údaj</v>
      </c>
      <c r="I87" s="28" t="s">
        <v>34</v>
      </c>
      <c r="J87" s="31" t="str">
        <f>E26</f>
        <v>ANITAS s.r.o.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113</v>
      </c>
      <c r="D89" s="114" t="s">
        <v>56</v>
      </c>
      <c r="E89" s="114" t="s">
        <v>52</v>
      </c>
      <c r="F89" s="114" t="s">
        <v>53</v>
      </c>
      <c r="G89" s="114" t="s">
        <v>114</v>
      </c>
      <c r="H89" s="114" t="s">
        <v>115</v>
      </c>
      <c r="I89" s="114" t="s">
        <v>116</v>
      </c>
      <c r="J89" s="114" t="s">
        <v>102</v>
      </c>
      <c r="K89" s="115" t="s">
        <v>117</v>
      </c>
      <c r="L89" s="112"/>
      <c r="M89" s="57" t="s">
        <v>19</v>
      </c>
      <c r="N89" s="58" t="s">
        <v>41</v>
      </c>
      <c r="O89" s="58" t="s">
        <v>118</v>
      </c>
      <c r="P89" s="58" t="s">
        <v>119</v>
      </c>
      <c r="Q89" s="58" t="s">
        <v>120</v>
      </c>
      <c r="R89" s="58" t="s">
        <v>121</v>
      </c>
      <c r="S89" s="58" t="s">
        <v>122</v>
      </c>
      <c r="T89" s="59" t="s">
        <v>123</v>
      </c>
    </row>
    <row r="90" spans="2:65" s="1" customFormat="1" ht="22.9" customHeight="1">
      <c r="B90" s="33"/>
      <c r="C90" s="62" t="s">
        <v>124</v>
      </c>
      <c r="J90" s="116">
        <f>BK90</f>
        <v>0</v>
      </c>
      <c r="L90" s="33"/>
      <c r="M90" s="60"/>
      <c r="N90" s="51"/>
      <c r="O90" s="51"/>
      <c r="P90" s="117">
        <f>P91</f>
        <v>0</v>
      </c>
      <c r="Q90" s="51"/>
      <c r="R90" s="117">
        <f>R91</f>
        <v>0</v>
      </c>
      <c r="S90" s="51"/>
      <c r="T90" s="118">
        <f>T91</f>
        <v>0</v>
      </c>
      <c r="AT90" s="18" t="s">
        <v>70</v>
      </c>
      <c r="AU90" s="18" t="s">
        <v>103</v>
      </c>
      <c r="BK90" s="119">
        <f>BK91</f>
        <v>0</v>
      </c>
    </row>
    <row r="91" spans="2:65" s="11" customFormat="1" ht="25.9" customHeight="1">
      <c r="B91" s="120"/>
      <c r="D91" s="121" t="s">
        <v>70</v>
      </c>
      <c r="E91" s="122" t="s">
        <v>92</v>
      </c>
      <c r="F91" s="122" t="s">
        <v>93</v>
      </c>
      <c r="I91" s="123"/>
      <c r="J91" s="124">
        <f>BK91</f>
        <v>0</v>
      </c>
      <c r="L91" s="120"/>
      <c r="M91" s="125"/>
      <c r="P91" s="126">
        <f>P92+P97+P102+P110</f>
        <v>0</v>
      </c>
      <c r="R91" s="126">
        <f>R92+R97+R102+R110</f>
        <v>0</v>
      </c>
      <c r="T91" s="127">
        <f>T92+T97+T102+T110</f>
        <v>0</v>
      </c>
      <c r="AR91" s="121" t="s">
        <v>162</v>
      </c>
      <c r="AT91" s="128" t="s">
        <v>70</v>
      </c>
      <c r="AU91" s="128" t="s">
        <v>71</v>
      </c>
      <c r="AY91" s="121" t="s">
        <v>127</v>
      </c>
      <c r="BK91" s="129">
        <f>BK92+BK97+BK102+BK110</f>
        <v>0</v>
      </c>
    </row>
    <row r="92" spans="2:65" s="11" customFormat="1" ht="22.9" customHeight="1">
      <c r="B92" s="120"/>
      <c r="D92" s="121" t="s">
        <v>70</v>
      </c>
      <c r="E92" s="130" t="s">
        <v>1218</v>
      </c>
      <c r="F92" s="130" t="s">
        <v>1219</v>
      </c>
      <c r="I92" s="123"/>
      <c r="J92" s="131">
        <f>BK92</f>
        <v>0</v>
      </c>
      <c r="L92" s="120"/>
      <c r="M92" s="125"/>
      <c r="P92" s="126">
        <f>SUM(P93:P96)</f>
        <v>0</v>
      </c>
      <c r="R92" s="126">
        <f>SUM(R93:R96)</f>
        <v>0</v>
      </c>
      <c r="T92" s="127">
        <f>SUM(T93:T96)</f>
        <v>0</v>
      </c>
      <c r="AR92" s="121" t="s">
        <v>162</v>
      </c>
      <c r="AT92" s="128" t="s">
        <v>70</v>
      </c>
      <c r="AU92" s="128" t="s">
        <v>78</v>
      </c>
      <c r="AY92" s="121" t="s">
        <v>127</v>
      </c>
      <c r="BK92" s="129">
        <f>SUM(BK93:BK96)</f>
        <v>0</v>
      </c>
    </row>
    <row r="93" spans="2:65" s="1" customFormat="1" ht="16.5" customHeight="1">
      <c r="B93" s="33"/>
      <c r="C93" s="132" t="s">
        <v>78</v>
      </c>
      <c r="D93" s="132" t="s">
        <v>129</v>
      </c>
      <c r="E93" s="133" t="s">
        <v>1220</v>
      </c>
      <c r="F93" s="134" t="s">
        <v>1221</v>
      </c>
      <c r="G93" s="135" t="s">
        <v>1111</v>
      </c>
      <c r="H93" s="136">
        <v>1</v>
      </c>
      <c r="I93" s="137"/>
      <c r="J93" s="138">
        <f>ROUND(I93*H93,2)</f>
        <v>0</v>
      </c>
      <c r="K93" s="134" t="s">
        <v>133</v>
      </c>
      <c r="L93" s="33"/>
      <c r="M93" s="139" t="s">
        <v>19</v>
      </c>
      <c r="N93" s="140" t="s">
        <v>42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1222</v>
      </c>
      <c r="AT93" s="143" t="s">
        <v>129</v>
      </c>
      <c r="AU93" s="143" t="s">
        <v>80</v>
      </c>
      <c r="AY93" s="18" t="s">
        <v>127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78</v>
      </c>
      <c r="BK93" s="144">
        <f>ROUND(I93*H93,2)</f>
        <v>0</v>
      </c>
      <c r="BL93" s="18" t="s">
        <v>1222</v>
      </c>
      <c r="BM93" s="143" t="s">
        <v>1223</v>
      </c>
    </row>
    <row r="94" spans="2:65" s="1" customFormat="1">
      <c r="B94" s="33"/>
      <c r="D94" s="145" t="s">
        <v>136</v>
      </c>
      <c r="F94" s="146" t="s">
        <v>1224</v>
      </c>
      <c r="I94" s="147"/>
      <c r="L94" s="33"/>
      <c r="M94" s="148"/>
      <c r="T94" s="54"/>
      <c r="AT94" s="18" t="s">
        <v>136</v>
      </c>
      <c r="AU94" s="18" t="s">
        <v>80</v>
      </c>
    </row>
    <row r="95" spans="2:65" s="1" customFormat="1" ht="16.5" customHeight="1">
      <c r="B95" s="33"/>
      <c r="C95" s="132" t="s">
        <v>80</v>
      </c>
      <c r="D95" s="132" t="s">
        <v>129</v>
      </c>
      <c r="E95" s="133" t="s">
        <v>1225</v>
      </c>
      <c r="F95" s="134" t="s">
        <v>1226</v>
      </c>
      <c r="G95" s="135" t="s">
        <v>1111</v>
      </c>
      <c r="H95" s="136">
        <v>1</v>
      </c>
      <c r="I95" s="137"/>
      <c r="J95" s="138">
        <f>ROUND(I95*H95,2)</f>
        <v>0</v>
      </c>
      <c r="K95" s="134" t="s">
        <v>133</v>
      </c>
      <c r="L95" s="33"/>
      <c r="M95" s="139" t="s">
        <v>19</v>
      </c>
      <c r="N95" s="140" t="s">
        <v>42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1222</v>
      </c>
      <c r="AT95" s="143" t="s">
        <v>129</v>
      </c>
      <c r="AU95" s="143" t="s">
        <v>80</v>
      </c>
      <c r="AY95" s="18" t="s">
        <v>127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78</v>
      </c>
      <c r="BK95" s="144">
        <f>ROUND(I95*H95,2)</f>
        <v>0</v>
      </c>
      <c r="BL95" s="18" t="s">
        <v>1222</v>
      </c>
      <c r="BM95" s="143" t="s">
        <v>1227</v>
      </c>
    </row>
    <row r="96" spans="2:65" s="1" customFormat="1">
      <c r="B96" s="33"/>
      <c r="D96" s="145" t="s">
        <v>136</v>
      </c>
      <c r="F96" s="146" t="s">
        <v>1228</v>
      </c>
      <c r="I96" s="147"/>
      <c r="L96" s="33"/>
      <c r="M96" s="148"/>
      <c r="T96" s="54"/>
      <c r="AT96" s="18" t="s">
        <v>136</v>
      </c>
      <c r="AU96" s="18" t="s">
        <v>80</v>
      </c>
    </row>
    <row r="97" spans="2:65" s="11" customFormat="1" ht="22.9" customHeight="1">
      <c r="B97" s="120"/>
      <c r="D97" s="121" t="s">
        <v>70</v>
      </c>
      <c r="E97" s="130" t="s">
        <v>1229</v>
      </c>
      <c r="F97" s="130" t="s">
        <v>1230</v>
      </c>
      <c r="I97" s="123"/>
      <c r="J97" s="131">
        <f>BK97</f>
        <v>0</v>
      </c>
      <c r="L97" s="120"/>
      <c r="M97" s="125"/>
      <c r="P97" s="126">
        <f>SUM(P98:P101)</f>
        <v>0</v>
      </c>
      <c r="R97" s="126">
        <f>SUM(R98:R101)</f>
        <v>0</v>
      </c>
      <c r="T97" s="127">
        <f>SUM(T98:T101)</f>
        <v>0</v>
      </c>
      <c r="AR97" s="121" t="s">
        <v>162</v>
      </c>
      <c r="AT97" s="128" t="s">
        <v>70</v>
      </c>
      <c r="AU97" s="128" t="s">
        <v>78</v>
      </c>
      <c r="AY97" s="121" t="s">
        <v>127</v>
      </c>
      <c r="BK97" s="129">
        <f>SUM(BK98:BK101)</f>
        <v>0</v>
      </c>
    </row>
    <row r="98" spans="2:65" s="1" customFormat="1" ht="16.5" customHeight="1">
      <c r="B98" s="33"/>
      <c r="C98" s="132" t="s">
        <v>149</v>
      </c>
      <c r="D98" s="132" t="s">
        <v>129</v>
      </c>
      <c r="E98" s="133" t="s">
        <v>1231</v>
      </c>
      <c r="F98" s="134" t="s">
        <v>1230</v>
      </c>
      <c r="G98" s="135" t="s">
        <v>1111</v>
      </c>
      <c r="H98" s="136">
        <v>1</v>
      </c>
      <c r="I98" s="137"/>
      <c r="J98" s="138">
        <f>ROUND(I98*H98,2)</f>
        <v>0</v>
      </c>
      <c r="K98" s="134" t="s">
        <v>133</v>
      </c>
      <c r="L98" s="33"/>
      <c r="M98" s="139" t="s">
        <v>19</v>
      </c>
      <c r="N98" s="140" t="s">
        <v>42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1222</v>
      </c>
      <c r="AT98" s="143" t="s">
        <v>129</v>
      </c>
      <c r="AU98" s="143" t="s">
        <v>80</v>
      </c>
      <c r="AY98" s="18" t="s">
        <v>127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78</v>
      </c>
      <c r="BK98" s="144">
        <f>ROUND(I98*H98,2)</f>
        <v>0</v>
      </c>
      <c r="BL98" s="18" t="s">
        <v>1222</v>
      </c>
      <c r="BM98" s="143" t="s">
        <v>1232</v>
      </c>
    </row>
    <row r="99" spans="2:65" s="1" customFormat="1">
      <c r="B99" s="33"/>
      <c r="D99" s="145" t="s">
        <v>136</v>
      </c>
      <c r="F99" s="146" t="s">
        <v>1233</v>
      </c>
      <c r="I99" s="147"/>
      <c r="L99" s="33"/>
      <c r="M99" s="148"/>
      <c r="T99" s="54"/>
      <c r="AT99" s="18" t="s">
        <v>136</v>
      </c>
      <c r="AU99" s="18" t="s">
        <v>80</v>
      </c>
    </row>
    <row r="100" spans="2:65" s="12" customFormat="1" ht="22.5">
      <c r="B100" s="149"/>
      <c r="D100" s="150" t="s">
        <v>138</v>
      </c>
      <c r="E100" s="151" t="s">
        <v>19</v>
      </c>
      <c r="F100" s="152" t="s">
        <v>1234</v>
      </c>
      <c r="H100" s="151" t="s">
        <v>19</v>
      </c>
      <c r="I100" s="153"/>
      <c r="L100" s="149"/>
      <c r="M100" s="154"/>
      <c r="T100" s="155"/>
      <c r="AT100" s="151" t="s">
        <v>138</v>
      </c>
      <c r="AU100" s="151" t="s">
        <v>80</v>
      </c>
      <c r="AV100" s="12" t="s">
        <v>78</v>
      </c>
      <c r="AW100" s="12" t="s">
        <v>33</v>
      </c>
      <c r="AX100" s="12" t="s">
        <v>71</v>
      </c>
      <c r="AY100" s="151" t="s">
        <v>127</v>
      </c>
    </row>
    <row r="101" spans="2:65" s="13" customFormat="1">
      <c r="B101" s="156"/>
      <c r="D101" s="150" t="s">
        <v>138</v>
      </c>
      <c r="E101" s="157" t="s">
        <v>19</v>
      </c>
      <c r="F101" s="158" t="s">
        <v>78</v>
      </c>
      <c r="H101" s="159">
        <v>1</v>
      </c>
      <c r="I101" s="160"/>
      <c r="L101" s="156"/>
      <c r="M101" s="161"/>
      <c r="T101" s="162"/>
      <c r="AT101" s="157" t="s">
        <v>138</v>
      </c>
      <c r="AU101" s="157" t="s">
        <v>80</v>
      </c>
      <c r="AV101" s="13" t="s">
        <v>80</v>
      </c>
      <c r="AW101" s="13" t="s">
        <v>33</v>
      </c>
      <c r="AX101" s="13" t="s">
        <v>78</v>
      </c>
      <c r="AY101" s="157" t="s">
        <v>127</v>
      </c>
    </row>
    <row r="102" spans="2:65" s="11" customFormat="1" ht="22.9" customHeight="1">
      <c r="B102" s="120"/>
      <c r="D102" s="121" t="s">
        <v>70</v>
      </c>
      <c r="E102" s="130" t="s">
        <v>1235</v>
      </c>
      <c r="F102" s="130" t="s">
        <v>1236</v>
      </c>
      <c r="I102" s="123"/>
      <c r="J102" s="131">
        <f>BK102</f>
        <v>0</v>
      </c>
      <c r="L102" s="120"/>
      <c r="M102" s="125"/>
      <c r="P102" s="126">
        <f>SUM(P103:P109)</f>
        <v>0</v>
      </c>
      <c r="R102" s="126">
        <f>SUM(R103:R109)</f>
        <v>0</v>
      </c>
      <c r="T102" s="127">
        <f>SUM(T103:T109)</f>
        <v>0</v>
      </c>
      <c r="AR102" s="121" t="s">
        <v>162</v>
      </c>
      <c r="AT102" s="128" t="s">
        <v>70</v>
      </c>
      <c r="AU102" s="128" t="s">
        <v>78</v>
      </c>
      <c r="AY102" s="121" t="s">
        <v>127</v>
      </c>
      <c r="BK102" s="129">
        <f>SUM(BK103:BK109)</f>
        <v>0</v>
      </c>
    </row>
    <row r="103" spans="2:65" s="1" customFormat="1" ht="16.5" customHeight="1">
      <c r="B103" s="33"/>
      <c r="C103" s="132" t="s">
        <v>134</v>
      </c>
      <c r="D103" s="132" t="s">
        <v>129</v>
      </c>
      <c r="E103" s="133" t="s">
        <v>1237</v>
      </c>
      <c r="F103" s="134" t="s">
        <v>1236</v>
      </c>
      <c r="G103" s="135" t="s">
        <v>1111</v>
      </c>
      <c r="H103" s="136">
        <v>1</v>
      </c>
      <c r="I103" s="137"/>
      <c r="J103" s="138">
        <f>ROUND(I103*H103,2)</f>
        <v>0</v>
      </c>
      <c r="K103" s="134" t="s">
        <v>133</v>
      </c>
      <c r="L103" s="33"/>
      <c r="M103" s="139" t="s">
        <v>19</v>
      </c>
      <c r="N103" s="140" t="s">
        <v>42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1222</v>
      </c>
      <c r="AT103" s="143" t="s">
        <v>129</v>
      </c>
      <c r="AU103" s="143" t="s">
        <v>80</v>
      </c>
      <c r="AY103" s="18" t="s">
        <v>127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78</v>
      </c>
      <c r="BK103" s="144">
        <f>ROUND(I103*H103,2)</f>
        <v>0</v>
      </c>
      <c r="BL103" s="18" t="s">
        <v>1222</v>
      </c>
      <c r="BM103" s="143" t="s">
        <v>1238</v>
      </c>
    </row>
    <row r="104" spans="2:65" s="1" customFormat="1">
      <c r="B104" s="33"/>
      <c r="D104" s="145" t="s">
        <v>136</v>
      </c>
      <c r="F104" s="146" t="s">
        <v>1239</v>
      </c>
      <c r="I104" s="147"/>
      <c r="L104" s="33"/>
      <c r="M104" s="148"/>
      <c r="T104" s="54"/>
      <c r="AT104" s="18" t="s">
        <v>136</v>
      </c>
      <c r="AU104" s="18" t="s">
        <v>80</v>
      </c>
    </row>
    <row r="105" spans="2:65" s="12" customFormat="1" ht="22.5">
      <c r="B105" s="149"/>
      <c r="D105" s="150" t="s">
        <v>138</v>
      </c>
      <c r="E105" s="151" t="s">
        <v>19</v>
      </c>
      <c r="F105" s="152" t="s">
        <v>1240</v>
      </c>
      <c r="H105" s="151" t="s">
        <v>19</v>
      </c>
      <c r="I105" s="153"/>
      <c r="L105" s="149"/>
      <c r="M105" s="154"/>
      <c r="T105" s="155"/>
      <c r="AT105" s="151" t="s">
        <v>138</v>
      </c>
      <c r="AU105" s="151" t="s">
        <v>80</v>
      </c>
      <c r="AV105" s="12" t="s">
        <v>78</v>
      </c>
      <c r="AW105" s="12" t="s">
        <v>33</v>
      </c>
      <c r="AX105" s="12" t="s">
        <v>71</v>
      </c>
      <c r="AY105" s="151" t="s">
        <v>127</v>
      </c>
    </row>
    <row r="106" spans="2:65" s="12" customFormat="1" ht="22.5">
      <c r="B106" s="149"/>
      <c r="D106" s="150" t="s">
        <v>138</v>
      </c>
      <c r="E106" s="151" t="s">
        <v>19</v>
      </c>
      <c r="F106" s="152" t="s">
        <v>1241</v>
      </c>
      <c r="H106" s="151" t="s">
        <v>19</v>
      </c>
      <c r="I106" s="153"/>
      <c r="L106" s="149"/>
      <c r="M106" s="154"/>
      <c r="T106" s="155"/>
      <c r="AT106" s="151" t="s">
        <v>138</v>
      </c>
      <c r="AU106" s="151" t="s">
        <v>80</v>
      </c>
      <c r="AV106" s="12" t="s">
        <v>78</v>
      </c>
      <c r="AW106" s="12" t="s">
        <v>33</v>
      </c>
      <c r="AX106" s="12" t="s">
        <v>71</v>
      </c>
      <c r="AY106" s="151" t="s">
        <v>127</v>
      </c>
    </row>
    <row r="107" spans="2:65" s="12" customFormat="1">
      <c r="B107" s="149"/>
      <c r="D107" s="150" t="s">
        <v>138</v>
      </c>
      <c r="E107" s="151" t="s">
        <v>19</v>
      </c>
      <c r="F107" s="152" t="s">
        <v>1242</v>
      </c>
      <c r="H107" s="151" t="s">
        <v>19</v>
      </c>
      <c r="I107" s="153"/>
      <c r="L107" s="149"/>
      <c r="M107" s="154"/>
      <c r="T107" s="155"/>
      <c r="AT107" s="151" t="s">
        <v>138</v>
      </c>
      <c r="AU107" s="151" t="s">
        <v>80</v>
      </c>
      <c r="AV107" s="12" t="s">
        <v>78</v>
      </c>
      <c r="AW107" s="12" t="s">
        <v>33</v>
      </c>
      <c r="AX107" s="12" t="s">
        <v>71</v>
      </c>
      <c r="AY107" s="151" t="s">
        <v>127</v>
      </c>
    </row>
    <row r="108" spans="2:65" s="12" customFormat="1">
      <c r="B108" s="149"/>
      <c r="D108" s="150" t="s">
        <v>138</v>
      </c>
      <c r="E108" s="151" t="s">
        <v>19</v>
      </c>
      <c r="F108" s="152" t="s">
        <v>1243</v>
      </c>
      <c r="H108" s="151" t="s">
        <v>19</v>
      </c>
      <c r="I108" s="153"/>
      <c r="L108" s="149"/>
      <c r="M108" s="154"/>
      <c r="T108" s="155"/>
      <c r="AT108" s="151" t="s">
        <v>138</v>
      </c>
      <c r="AU108" s="151" t="s">
        <v>80</v>
      </c>
      <c r="AV108" s="12" t="s">
        <v>78</v>
      </c>
      <c r="AW108" s="12" t="s">
        <v>33</v>
      </c>
      <c r="AX108" s="12" t="s">
        <v>71</v>
      </c>
      <c r="AY108" s="151" t="s">
        <v>127</v>
      </c>
    </row>
    <row r="109" spans="2:65" s="13" customFormat="1">
      <c r="B109" s="156"/>
      <c r="D109" s="150" t="s">
        <v>138</v>
      </c>
      <c r="E109" s="157" t="s">
        <v>19</v>
      </c>
      <c r="F109" s="158" t="s">
        <v>78</v>
      </c>
      <c r="H109" s="159">
        <v>1</v>
      </c>
      <c r="I109" s="160"/>
      <c r="L109" s="156"/>
      <c r="M109" s="161"/>
      <c r="T109" s="162"/>
      <c r="AT109" s="157" t="s">
        <v>138</v>
      </c>
      <c r="AU109" s="157" t="s">
        <v>80</v>
      </c>
      <c r="AV109" s="13" t="s">
        <v>80</v>
      </c>
      <c r="AW109" s="13" t="s">
        <v>33</v>
      </c>
      <c r="AX109" s="13" t="s">
        <v>78</v>
      </c>
      <c r="AY109" s="157" t="s">
        <v>127</v>
      </c>
    </row>
    <row r="110" spans="2:65" s="11" customFormat="1" ht="22.9" customHeight="1">
      <c r="B110" s="120"/>
      <c r="D110" s="121" t="s">
        <v>70</v>
      </c>
      <c r="E110" s="130" t="s">
        <v>1244</v>
      </c>
      <c r="F110" s="130" t="s">
        <v>1245</v>
      </c>
      <c r="I110" s="123"/>
      <c r="J110" s="131">
        <f>BK110</f>
        <v>0</v>
      </c>
      <c r="L110" s="120"/>
      <c r="M110" s="125"/>
      <c r="P110" s="126">
        <f>SUM(P111:P116)</f>
        <v>0</v>
      </c>
      <c r="R110" s="126">
        <f>SUM(R111:R116)</f>
        <v>0</v>
      </c>
      <c r="T110" s="127">
        <f>SUM(T111:T116)</f>
        <v>0</v>
      </c>
      <c r="AR110" s="121" t="s">
        <v>162</v>
      </c>
      <c r="AT110" s="128" t="s">
        <v>70</v>
      </c>
      <c r="AU110" s="128" t="s">
        <v>78</v>
      </c>
      <c r="AY110" s="121" t="s">
        <v>127</v>
      </c>
      <c r="BK110" s="129">
        <f>SUM(BK111:BK116)</f>
        <v>0</v>
      </c>
    </row>
    <row r="111" spans="2:65" s="1" customFormat="1" ht="16.5" customHeight="1">
      <c r="B111" s="33"/>
      <c r="C111" s="132" t="s">
        <v>162</v>
      </c>
      <c r="D111" s="132" t="s">
        <v>129</v>
      </c>
      <c r="E111" s="133" t="s">
        <v>1246</v>
      </c>
      <c r="F111" s="134" t="s">
        <v>1245</v>
      </c>
      <c r="G111" s="135" t="s">
        <v>1111</v>
      </c>
      <c r="H111" s="136">
        <v>1</v>
      </c>
      <c r="I111" s="137"/>
      <c r="J111" s="138">
        <f>ROUND(I111*H111,2)</f>
        <v>0</v>
      </c>
      <c r="K111" s="134" t="s">
        <v>133</v>
      </c>
      <c r="L111" s="33"/>
      <c r="M111" s="139" t="s">
        <v>19</v>
      </c>
      <c r="N111" s="140" t="s">
        <v>42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1222</v>
      </c>
      <c r="AT111" s="143" t="s">
        <v>129</v>
      </c>
      <c r="AU111" s="143" t="s">
        <v>80</v>
      </c>
      <c r="AY111" s="18" t="s">
        <v>127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78</v>
      </c>
      <c r="BK111" s="144">
        <f>ROUND(I111*H111,2)</f>
        <v>0</v>
      </c>
      <c r="BL111" s="18" t="s">
        <v>1222</v>
      </c>
      <c r="BM111" s="143" t="s">
        <v>1247</v>
      </c>
    </row>
    <row r="112" spans="2:65" s="1" customFormat="1">
      <c r="B112" s="33"/>
      <c r="D112" s="145" t="s">
        <v>136</v>
      </c>
      <c r="F112" s="146" t="s">
        <v>1248</v>
      </c>
      <c r="I112" s="147"/>
      <c r="L112" s="33"/>
      <c r="M112" s="148"/>
      <c r="T112" s="54"/>
      <c r="AT112" s="18" t="s">
        <v>136</v>
      </c>
      <c r="AU112" s="18" t="s">
        <v>80</v>
      </c>
    </row>
    <row r="113" spans="2:51" s="12" customFormat="1">
      <c r="B113" s="149"/>
      <c r="D113" s="150" t="s">
        <v>138</v>
      </c>
      <c r="E113" s="151" t="s">
        <v>19</v>
      </c>
      <c r="F113" s="152" t="s">
        <v>1249</v>
      </c>
      <c r="H113" s="151" t="s">
        <v>19</v>
      </c>
      <c r="I113" s="153"/>
      <c r="L113" s="149"/>
      <c r="M113" s="154"/>
      <c r="T113" s="155"/>
      <c r="AT113" s="151" t="s">
        <v>138</v>
      </c>
      <c r="AU113" s="151" t="s">
        <v>80</v>
      </c>
      <c r="AV113" s="12" t="s">
        <v>78</v>
      </c>
      <c r="AW113" s="12" t="s">
        <v>33</v>
      </c>
      <c r="AX113" s="12" t="s">
        <v>71</v>
      </c>
      <c r="AY113" s="151" t="s">
        <v>127</v>
      </c>
    </row>
    <row r="114" spans="2:51" s="12" customFormat="1" ht="22.5">
      <c r="B114" s="149"/>
      <c r="D114" s="150" t="s">
        <v>138</v>
      </c>
      <c r="E114" s="151" t="s">
        <v>19</v>
      </c>
      <c r="F114" s="152" t="s">
        <v>1250</v>
      </c>
      <c r="H114" s="151" t="s">
        <v>19</v>
      </c>
      <c r="I114" s="153"/>
      <c r="L114" s="149"/>
      <c r="M114" s="154"/>
      <c r="T114" s="155"/>
      <c r="AT114" s="151" t="s">
        <v>138</v>
      </c>
      <c r="AU114" s="151" t="s">
        <v>80</v>
      </c>
      <c r="AV114" s="12" t="s">
        <v>78</v>
      </c>
      <c r="AW114" s="12" t="s">
        <v>33</v>
      </c>
      <c r="AX114" s="12" t="s">
        <v>71</v>
      </c>
      <c r="AY114" s="151" t="s">
        <v>127</v>
      </c>
    </row>
    <row r="115" spans="2:51" s="12" customFormat="1">
      <c r="B115" s="149"/>
      <c r="D115" s="150" t="s">
        <v>138</v>
      </c>
      <c r="E115" s="151" t="s">
        <v>19</v>
      </c>
      <c r="F115" s="152" t="s">
        <v>1251</v>
      </c>
      <c r="H115" s="151" t="s">
        <v>19</v>
      </c>
      <c r="I115" s="153"/>
      <c r="L115" s="149"/>
      <c r="M115" s="154"/>
      <c r="T115" s="155"/>
      <c r="AT115" s="151" t="s">
        <v>138</v>
      </c>
      <c r="AU115" s="151" t="s">
        <v>80</v>
      </c>
      <c r="AV115" s="12" t="s">
        <v>78</v>
      </c>
      <c r="AW115" s="12" t="s">
        <v>33</v>
      </c>
      <c r="AX115" s="12" t="s">
        <v>71</v>
      </c>
      <c r="AY115" s="151" t="s">
        <v>127</v>
      </c>
    </row>
    <row r="116" spans="2:51" s="13" customFormat="1">
      <c r="B116" s="156"/>
      <c r="D116" s="150" t="s">
        <v>138</v>
      </c>
      <c r="E116" s="157" t="s">
        <v>19</v>
      </c>
      <c r="F116" s="158" t="s">
        <v>78</v>
      </c>
      <c r="H116" s="159">
        <v>1</v>
      </c>
      <c r="I116" s="160"/>
      <c r="L116" s="156"/>
      <c r="M116" s="190"/>
      <c r="N116" s="191"/>
      <c r="O116" s="191"/>
      <c r="P116" s="191"/>
      <c r="Q116" s="191"/>
      <c r="R116" s="191"/>
      <c r="S116" s="191"/>
      <c r="T116" s="192"/>
      <c r="AT116" s="157" t="s">
        <v>138</v>
      </c>
      <c r="AU116" s="157" t="s">
        <v>80</v>
      </c>
      <c r="AV116" s="13" t="s">
        <v>80</v>
      </c>
      <c r="AW116" s="13" t="s">
        <v>33</v>
      </c>
      <c r="AX116" s="13" t="s">
        <v>78</v>
      </c>
      <c r="AY116" s="157" t="s">
        <v>127</v>
      </c>
    </row>
    <row r="117" spans="2:51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33"/>
    </row>
  </sheetData>
  <sheetProtection algorithmName="SHA-512" hashValue="YFz3qdNK5D9jU9dB+MVnqMiQ6RE1+E0rfLuJh2A43CGSzBpT3qB5pACq1HDoRrhRKI0vq8ktZt8Q78YNgzEdbg==" saltValue="KsjSZRJkoJ6IJ3fnyDbMYuCJFWzLoZPm1bLq8ExTD1+ryAiYO4XG9rL9CqO9DeRVa3komwMuufr6JiGOmWEWGw==" spinCount="100000" sheet="1" objects="1" scenarios="1" formatColumns="0" formatRows="0" autoFilter="0"/>
  <autoFilter ref="C89:K116" xr:uid="{00000000-0009-0000-0000-000004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hyperlinks>
    <hyperlink ref="F94" r:id="rId1" xr:uid="{00000000-0004-0000-0400-000000000000}"/>
    <hyperlink ref="F96" r:id="rId2" xr:uid="{00000000-0004-0000-0400-000001000000}"/>
    <hyperlink ref="F99" r:id="rId3" xr:uid="{00000000-0004-0000-0400-000002000000}"/>
    <hyperlink ref="F104" r:id="rId4" xr:uid="{00000000-0004-0000-0400-000003000000}"/>
    <hyperlink ref="F112" r:id="rId5" xr:uid="{00000000-0004-0000-04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93" customWidth="1"/>
    <col min="2" max="2" width="1.6640625" style="193" customWidth="1"/>
    <col min="3" max="4" width="5" style="193" customWidth="1"/>
    <col min="5" max="5" width="11.6640625" style="193" customWidth="1"/>
    <col min="6" max="6" width="9.1640625" style="193" customWidth="1"/>
    <col min="7" max="7" width="5" style="193" customWidth="1"/>
    <col min="8" max="8" width="77.83203125" style="193" customWidth="1"/>
    <col min="9" max="10" width="20" style="193" customWidth="1"/>
    <col min="11" max="11" width="1.6640625" style="193" customWidth="1"/>
  </cols>
  <sheetData>
    <row r="1" spans="2:11" customFormat="1" ht="37.5" customHeight="1"/>
    <row r="2" spans="2:11" customFormat="1" ht="7.5" customHeight="1">
      <c r="B2" s="194"/>
      <c r="C2" s="195"/>
      <c r="D2" s="195"/>
      <c r="E2" s="195"/>
      <c r="F2" s="195"/>
      <c r="G2" s="195"/>
      <c r="H2" s="195"/>
      <c r="I2" s="195"/>
      <c r="J2" s="195"/>
      <c r="K2" s="196"/>
    </row>
    <row r="3" spans="2:11" s="16" customFormat="1" ht="45" customHeight="1">
      <c r="B3" s="197"/>
      <c r="C3" s="325" t="s">
        <v>1252</v>
      </c>
      <c r="D3" s="325"/>
      <c r="E3" s="325"/>
      <c r="F3" s="325"/>
      <c r="G3" s="325"/>
      <c r="H3" s="325"/>
      <c r="I3" s="325"/>
      <c r="J3" s="325"/>
      <c r="K3" s="198"/>
    </row>
    <row r="4" spans="2:11" customFormat="1" ht="25.5" customHeight="1">
      <c r="B4" s="199"/>
      <c r="C4" s="330" t="s">
        <v>1253</v>
      </c>
      <c r="D4" s="330"/>
      <c r="E4" s="330"/>
      <c r="F4" s="330"/>
      <c r="G4" s="330"/>
      <c r="H4" s="330"/>
      <c r="I4" s="330"/>
      <c r="J4" s="330"/>
      <c r="K4" s="200"/>
    </row>
    <row r="5" spans="2:11" customFormat="1" ht="5.25" customHeight="1">
      <c r="B5" s="199"/>
      <c r="C5" s="201"/>
      <c r="D5" s="201"/>
      <c r="E5" s="201"/>
      <c r="F5" s="201"/>
      <c r="G5" s="201"/>
      <c r="H5" s="201"/>
      <c r="I5" s="201"/>
      <c r="J5" s="201"/>
      <c r="K5" s="200"/>
    </row>
    <row r="6" spans="2:11" customFormat="1" ht="15" customHeight="1">
      <c r="B6" s="199"/>
      <c r="C6" s="329" t="s">
        <v>1254</v>
      </c>
      <c r="D6" s="329"/>
      <c r="E6" s="329"/>
      <c r="F6" s="329"/>
      <c r="G6" s="329"/>
      <c r="H6" s="329"/>
      <c r="I6" s="329"/>
      <c r="J6" s="329"/>
      <c r="K6" s="200"/>
    </row>
    <row r="7" spans="2:11" customFormat="1" ht="15" customHeight="1">
      <c r="B7" s="203"/>
      <c r="C7" s="329" t="s">
        <v>1255</v>
      </c>
      <c r="D7" s="329"/>
      <c r="E7" s="329"/>
      <c r="F7" s="329"/>
      <c r="G7" s="329"/>
      <c r="H7" s="329"/>
      <c r="I7" s="329"/>
      <c r="J7" s="329"/>
      <c r="K7" s="200"/>
    </row>
    <row r="8" spans="2:11" customFormat="1" ht="12.75" customHeight="1">
      <c r="B8" s="203"/>
      <c r="C8" s="202"/>
      <c r="D8" s="202"/>
      <c r="E8" s="202"/>
      <c r="F8" s="202"/>
      <c r="G8" s="202"/>
      <c r="H8" s="202"/>
      <c r="I8" s="202"/>
      <c r="J8" s="202"/>
      <c r="K8" s="200"/>
    </row>
    <row r="9" spans="2:11" customFormat="1" ht="15" customHeight="1">
      <c r="B9" s="203"/>
      <c r="C9" s="329" t="s">
        <v>1256</v>
      </c>
      <c r="D9" s="329"/>
      <c r="E9" s="329"/>
      <c r="F9" s="329"/>
      <c r="G9" s="329"/>
      <c r="H9" s="329"/>
      <c r="I9" s="329"/>
      <c r="J9" s="329"/>
      <c r="K9" s="200"/>
    </row>
    <row r="10" spans="2:11" customFormat="1" ht="15" customHeight="1">
      <c r="B10" s="203"/>
      <c r="C10" s="202"/>
      <c r="D10" s="329" t="s">
        <v>1257</v>
      </c>
      <c r="E10" s="329"/>
      <c r="F10" s="329"/>
      <c r="G10" s="329"/>
      <c r="H10" s="329"/>
      <c r="I10" s="329"/>
      <c r="J10" s="329"/>
      <c r="K10" s="200"/>
    </row>
    <row r="11" spans="2:11" customFormat="1" ht="15" customHeight="1">
      <c r="B11" s="203"/>
      <c r="C11" s="204"/>
      <c r="D11" s="329" t="s">
        <v>1258</v>
      </c>
      <c r="E11" s="329"/>
      <c r="F11" s="329"/>
      <c r="G11" s="329"/>
      <c r="H11" s="329"/>
      <c r="I11" s="329"/>
      <c r="J11" s="329"/>
      <c r="K11" s="200"/>
    </row>
    <row r="12" spans="2:11" customFormat="1" ht="15" customHeight="1">
      <c r="B12" s="203"/>
      <c r="C12" s="204"/>
      <c r="D12" s="202"/>
      <c r="E12" s="202"/>
      <c r="F12" s="202"/>
      <c r="G12" s="202"/>
      <c r="H12" s="202"/>
      <c r="I12" s="202"/>
      <c r="J12" s="202"/>
      <c r="K12" s="200"/>
    </row>
    <row r="13" spans="2:11" customFormat="1" ht="15" customHeight="1">
      <c r="B13" s="203"/>
      <c r="C13" s="204"/>
      <c r="D13" s="205" t="s">
        <v>1259</v>
      </c>
      <c r="E13" s="202"/>
      <c r="F13" s="202"/>
      <c r="G13" s="202"/>
      <c r="H13" s="202"/>
      <c r="I13" s="202"/>
      <c r="J13" s="202"/>
      <c r="K13" s="200"/>
    </row>
    <row r="14" spans="2:11" customFormat="1" ht="12.75" customHeight="1">
      <c r="B14" s="203"/>
      <c r="C14" s="204"/>
      <c r="D14" s="204"/>
      <c r="E14" s="204"/>
      <c r="F14" s="204"/>
      <c r="G14" s="204"/>
      <c r="H14" s="204"/>
      <c r="I14" s="204"/>
      <c r="J14" s="204"/>
      <c r="K14" s="200"/>
    </row>
    <row r="15" spans="2:11" customFormat="1" ht="15" customHeight="1">
      <c r="B15" s="203"/>
      <c r="C15" s="204"/>
      <c r="D15" s="329" t="s">
        <v>1260</v>
      </c>
      <c r="E15" s="329"/>
      <c r="F15" s="329"/>
      <c r="G15" s="329"/>
      <c r="H15" s="329"/>
      <c r="I15" s="329"/>
      <c r="J15" s="329"/>
      <c r="K15" s="200"/>
    </row>
    <row r="16" spans="2:11" customFormat="1" ht="15" customHeight="1">
      <c r="B16" s="203"/>
      <c r="C16" s="204"/>
      <c r="D16" s="329" t="s">
        <v>1261</v>
      </c>
      <c r="E16" s="329"/>
      <c r="F16" s="329"/>
      <c r="G16" s="329"/>
      <c r="H16" s="329"/>
      <c r="I16" s="329"/>
      <c r="J16" s="329"/>
      <c r="K16" s="200"/>
    </row>
    <row r="17" spans="2:11" customFormat="1" ht="15" customHeight="1">
      <c r="B17" s="203"/>
      <c r="C17" s="204"/>
      <c r="D17" s="329" t="s">
        <v>1262</v>
      </c>
      <c r="E17" s="329"/>
      <c r="F17" s="329"/>
      <c r="G17" s="329"/>
      <c r="H17" s="329"/>
      <c r="I17" s="329"/>
      <c r="J17" s="329"/>
      <c r="K17" s="200"/>
    </row>
    <row r="18" spans="2:11" customFormat="1" ht="15" customHeight="1">
      <c r="B18" s="203"/>
      <c r="C18" s="204"/>
      <c r="D18" s="204"/>
      <c r="E18" s="206" t="s">
        <v>77</v>
      </c>
      <c r="F18" s="329" t="s">
        <v>1263</v>
      </c>
      <c r="G18" s="329"/>
      <c r="H18" s="329"/>
      <c r="I18" s="329"/>
      <c r="J18" s="329"/>
      <c r="K18" s="200"/>
    </row>
    <row r="19" spans="2:11" customFormat="1" ht="15" customHeight="1">
      <c r="B19" s="203"/>
      <c r="C19" s="204"/>
      <c r="D19" s="204"/>
      <c r="E19" s="206" t="s">
        <v>1264</v>
      </c>
      <c r="F19" s="329" t="s">
        <v>1265</v>
      </c>
      <c r="G19" s="329"/>
      <c r="H19" s="329"/>
      <c r="I19" s="329"/>
      <c r="J19" s="329"/>
      <c r="K19" s="200"/>
    </row>
    <row r="20" spans="2:11" customFormat="1" ht="15" customHeight="1">
      <c r="B20" s="203"/>
      <c r="C20" s="204"/>
      <c r="D20" s="204"/>
      <c r="E20" s="206" t="s">
        <v>1266</v>
      </c>
      <c r="F20" s="329" t="s">
        <v>1267</v>
      </c>
      <c r="G20" s="329"/>
      <c r="H20" s="329"/>
      <c r="I20" s="329"/>
      <c r="J20" s="329"/>
      <c r="K20" s="200"/>
    </row>
    <row r="21" spans="2:11" customFormat="1" ht="15" customHeight="1">
      <c r="B21" s="203"/>
      <c r="C21" s="204"/>
      <c r="D21" s="204"/>
      <c r="E21" s="206" t="s">
        <v>1268</v>
      </c>
      <c r="F21" s="329" t="s">
        <v>1269</v>
      </c>
      <c r="G21" s="329"/>
      <c r="H21" s="329"/>
      <c r="I21" s="329"/>
      <c r="J21" s="329"/>
      <c r="K21" s="200"/>
    </row>
    <row r="22" spans="2:11" customFormat="1" ht="15" customHeight="1">
      <c r="B22" s="203"/>
      <c r="C22" s="204"/>
      <c r="D22" s="204"/>
      <c r="E22" s="206" t="s">
        <v>1270</v>
      </c>
      <c r="F22" s="329" t="s">
        <v>1271</v>
      </c>
      <c r="G22" s="329"/>
      <c r="H22" s="329"/>
      <c r="I22" s="329"/>
      <c r="J22" s="329"/>
      <c r="K22" s="200"/>
    </row>
    <row r="23" spans="2:11" customFormat="1" ht="15" customHeight="1">
      <c r="B23" s="203"/>
      <c r="C23" s="204"/>
      <c r="D23" s="204"/>
      <c r="E23" s="206" t="s">
        <v>84</v>
      </c>
      <c r="F23" s="329" t="s">
        <v>1272</v>
      </c>
      <c r="G23" s="329"/>
      <c r="H23" s="329"/>
      <c r="I23" s="329"/>
      <c r="J23" s="329"/>
      <c r="K23" s="200"/>
    </row>
    <row r="24" spans="2:11" customFormat="1" ht="12.75" customHeight="1">
      <c r="B24" s="203"/>
      <c r="C24" s="204"/>
      <c r="D24" s="204"/>
      <c r="E24" s="204"/>
      <c r="F24" s="204"/>
      <c r="G24" s="204"/>
      <c r="H24" s="204"/>
      <c r="I24" s="204"/>
      <c r="J24" s="204"/>
      <c r="K24" s="200"/>
    </row>
    <row r="25" spans="2:11" customFormat="1" ht="15" customHeight="1">
      <c r="B25" s="203"/>
      <c r="C25" s="329" t="s">
        <v>1273</v>
      </c>
      <c r="D25" s="329"/>
      <c r="E25" s="329"/>
      <c r="F25" s="329"/>
      <c r="G25" s="329"/>
      <c r="H25" s="329"/>
      <c r="I25" s="329"/>
      <c r="J25" s="329"/>
      <c r="K25" s="200"/>
    </row>
    <row r="26" spans="2:11" customFormat="1" ht="15" customHeight="1">
      <c r="B26" s="203"/>
      <c r="C26" s="329" t="s">
        <v>1274</v>
      </c>
      <c r="D26" s="329"/>
      <c r="E26" s="329"/>
      <c r="F26" s="329"/>
      <c r="G26" s="329"/>
      <c r="H26" s="329"/>
      <c r="I26" s="329"/>
      <c r="J26" s="329"/>
      <c r="K26" s="200"/>
    </row>
    <row r="27" spans="2:11" customFormat="1" ht="15" customHeight="1">
      <c r="B27" s="203"/>
      <c r="C27" s="202"/>
      <c r="D27" s="329" t="s">
        <v>1275</v>
      </c>
      <c r="E27" s="329"/>
      <c r="F27" s="329"/>
      <c r="G27" s="329"/>
      <c r="H27" s="329"/>
      <c r="I27" s="329"/>
      <c r="J27" s="329"/>
      <c r="K27" s="200"/>
    </row>
    <row r="28" spans="2:11" customFormat="1" ht="15" customHeight="1">
      <c r="B28" s="203"/>
      <c r="C28" s="204"/>
      <c r="D28" s="329" t="s">
        <v>1276</v>
      </c>
      <c r="E28" s="329"/>
      <c r="F28" s="329"/>
      <c r="G28" s="329"/>
      <c r="H28" s="329"/>
      <c r="I28" s="329"/>
      <c r="J28" s="329"/>
      <c r="K28" s="200"/>
    </row>
    <row r="29" spans="2:11" customFormat="1" ht="12.75" customHeight="1">
      <c r="B29" s="203"/>
      <c r="C29" s="204"/>
      <c r="D29" s="204"/>
      <c r="E29" s="204"/>
      <c r="F29" s="204"/>
      <c r="G29" s="204"/>
      <c r="H29" s="204"/>
      <c r="I29" s="204"/>
      <c r="J29" s="204"/>
      <c r="K29" s="200"/>
    </row>
    <row r="30" spans="2:11" customFormat="1" ht="15" customHeight="1">
      <c r="B30" s="203"/>
      <c r="C30" s="204"/>
      <c r="D30" s="329" t="s">
        <v>1277</v>
      </c>
      <c r="E30" s="329"/>
      <c r="F30" s="329"/>
      <c r="G30" s="329"/>
      <c r="H30" s="329"/>
      <c r="I30" s="329"/>
      <c r="J30" s="329"/>
      <c r="K30" s="200"/>
    </row>
    <row r="31" spans="2:11" customFormat="1" ht="15" customHeight="1">
      <c r="B31" s="203"/>
      <c r="C31" s="204"/>
      <c r="D31" s="329" t="s">
        <v>1278</v>
      </c>
      <c r="E31" s="329"/>
      <c r="F31" s="329"/>
      <c r="G31" s="329"/>
      <c r="H31" s="329"/>
      <c r="I31" s="329"/>
      <c r="J31" s="329"/>
      <c r="K31" s="200"/>
    </row>
    <row r="32" spans="2:11" customFormat="1" ht="12.75" customHeight="1">
      <c r="B32" s="203"/>
      <c r="C32" s="204"/>
      <c r="D32" s="204"/>
      <c r="E32" s="204"/>
      <c r="F32" s="204"/>
      <c r="G32" s="204"/>
      <c r="H32" s="204"/>
      <c r="I32" s="204"/>
      <c r="J32" s="204"/>
      <c r="K32" s="200"/>
    </row>
    <row r="33" spans="2:11" customFormat="1" ht="15" customHeight="1">
      <c r="B33" s="203"/>
      <c r="C33" s="204"/>
      <c r="D33" s="329" t="s">
        <v>1279</v>
      </c>
      <c r="E33" s="329"/>
      <c r="F33" s="329"/>
      <c r="G33" s="329"/>
      <c r="H33" s="329"/>
      <c r="I33" s="329"/>
      <c r="J33" s="329"/>
      <c r="K33" s="200"/>
    </row>
    <row r="34" spans="2:11" customFormat="1" ht="15" customHeight="1">
      <c r="B34" s="203"/>
      <c r="C34" s="204"/>
      <c r="D34" s="329" t="s">
        <v>1280</v>
      </c>
      <c r="E34" s="329"/>
      <c r="F34" s="329"/>
      <c r="G34" s="329"/>
      <c r="H34" s="329"/>
      <c r="I34" s="329"/>
      <c r="J34" s="329"/>
      <c r="K34" s="200"/>
    </row>
    <row r="35" spans="2:11" customFormat="1" ht="15" customHeight="1">
      <c r="B35" s="203"/>
      <c r="C35" s="204"/>
      <c r="D35" s="329" t="s">
        <v>1281</v>
      </c>
      <c r="E35" s="329"/>
      <c r="F35" s="329"/>
      <c r="G35" s="329"/>
      <c r="H35" s="329"/>
      <c r="I35" s="329"/>
      <c r="J35" s="329"/>
      <c r="K35" s="200"/>
    </row>
    <row r="36" spans="2:11" customFormat="1" ht="15" customHeight="1">
      <c r="B36" s="203"/>
      <c r="C36" s="204"/>
      <c r="D36" s="202"/>
      <c r="E36" s="205" t="s">
        <v>113</v>
      </c>
      <c r="F36" s="202"/>
      <c r="G36" s="329" t="s">
        <v>1282</v>
      </c>
      <c r="H36" s="329"/>
      <c r="I36" s="329"/>
      <c r="J36" s="329"/>
      <c r="K36" s="200"/>
    </row>
    <row r="37" spans="2:11" customFormat="1" ht="30.75" customHeight="1">
      <c r="B37" s="203"/>
      <c r="C37" s="204"/>
      <c r="D37" s="202"/>
      <c r="E37" s="205" t="s">
        <v>1283</v>
      </c>
      <c r="F37" s="202"/>
      <c r="G37" s="329" t="s">
        <v>1284</v>
      </c>
      <c r="H37" s="329"/>
      <c r="I37" s="329"/>
      <c r="J37" s="329"/>
      <c r="K37" s="200"/>
    </row>
    <row r="38" spans="2:11" customFormat="1" ht="15" customHeight="1">
      <c r="B38" s="203"/>
      <c r="C38" s="204"/>
      <c r="D38" s="202"/>
      <c r="E38" s="205" t="s">
        <v>52</v>
      </c>
      <c r="F38" s="202"/>
      <c r="G38" s="329" t="s">
        <v>1285</v>
      </c>
      <c r="H38" s="329"/>
      <c r="I38" s="329"/>
      <c r="J38" s="329"/>
      <c r="K38" s="200"/>
    </row>
    <row r="39" spans="2:11" customFormat="1" ht="15" customHeight="1">
      <c r="B39" s="203"/>
      <c r="C39" s="204"/>
      <c r="D39" s="202"/>
      <c r="E39" s="205" t="s">
        <v>53</v>
      </c>
      <c r="F39" s="202"/>
      <c r="G39" s="329" t="s">
        <v>1286</v>
      </c>
      <c r="H39" s="329"/>
      <c r="I39" s="329"/>
      <c r="J39" s="329"/>
      <c r="K39" s="200"/>
    </row>
    <row r="40" spans="2:11" customFormat="1" ht="15" customHeight="1">
      <c r="B40" s="203"/>
      <c r="C40" s="204"/>
      <c r="D40" s="202"/>
      <c r="E40" s="205" t="s">
        <v>114</v>
      </c>
      <c r="F40" s="202"/>
      <c r="G40" s="329" t="s">
        <v>1287</v>
      </c>
      <c r="H40" s="329"/>
      <c r="I40" s="329"/>
      <c r="J40" s="329"/>
      <c r="K40" s="200"/>
    </row>
    <row r="41" spans="2:11" customFormat="1" ht="15" customHeight="1">
      <c r="B41" s="203"/>
      <c r="C41" s="204"/>
      <c r="D41" s="202"/>
      <c r="E41" s="205" t="s">
        <v>115</v>
      </c>
      <c r="F41" s="202"/>
      <c r="G41" s="329" t="s">
        <v>1288</v>
      </c>
      <c r="H41" s="329"/>
      <c r="I41" s="329"/>
      <c r="J41" s="329"/>
      <c r="K41" s="200"/>
    </row>
    <row r="42" spans="2:11" customFormat="1" ht="15" customHeight="1">
      <c r="B42" s="203"/>
      <c r="C42" s="204"/>
      <c r="D42" s="202"/>
      <c r="E42" s="205" t="s">
        <v>1289</v>
      </c>
      <c r="F42" s="202"/>
      <c r="G42" s="329" t="s">
        <v>1290</v>
      </c>
      <c r="H42" s="329"/>
      <c r="I42" s="329"/>
      <c r="J42" s="329"/>
      <c r="K42" s="200"/>
    </row>
    <row r="43" spans="2:11" customFormat="1" ht="15" customHeight="1">
      <c r="B43" s="203"/>
      <c r="C43" s="204"/>
      <c r="D43" s="202"/>
      <c r="E43" s="205"/>
      <c r="F43" s="202"/>
      <c r="G43" s="329" t="s">
        <v>1291</v>
      </c>
      <c r="H43" s="329"/>
      <c r="I43" s="329"/>
      <c r="J43" s="329"/>
      <c r="K43" s="200"/>
    </row>
    <row r="44" spans="2:11" customFormat="1" ht="15" customHeight="1">
      <c r="B44" s="203"/>
      <c r="C44" s="204"/>
      <c r="D44" s="202"/>
      <c r="E44" s="205" t="s">
        <v>1292</v>
      </c>
      <c r="F44" s="202"/>
      <c r="G44" s="329" t="s">
        <v>1293</v>
      </c>
      <c r="H44" s="329"/>
      <c r="I44" s="329"/>
      <c r="J44" s="329"/>
      <c r="K44" s="200"/>
    </row>
    <row r="45" spans="2:11" customFormat="1" ht="15" customHeight="1">
      <c r="B45" s="203"/>
      <c r="C45" s="204"/>
      <c r="D45" s="202"/>
      <c r="E45" s="205" t="s">
        <v>117</v>
      </c>
      <c r="F45" s="202"/>
      <c r="G45" s="329" t="s">
        <v>1294</v>
      </c>
      <c r="H45" s="329"/>
      <c r="I45" s="329"/>
      <c r="J45" s="329"/>
      <c r="K45" s="200"/>
    </row>
    <row r="46" spans="2:11" customFormat="1" ht="12.75" customHeight="1">
      <c r="B46" s="203"/>
      <c r="C46" s="204"/>
      <c r="D46" s="202"/>
      <c r="E46" s="202"/>
      <c r="F46" s="202"/>
      <c r="G46" s="202"/>
      <c r="H46" s="202"/>
      <c r="I46" s="202"/>
      <c r="J46" s="202"/>
      <c r="K46" s="200"/>
    </row>
    <row r="47" spans="2:11" customFormat="1" ht="15" customHeight="1">
      <c r="B47" s="203"/>
      <c r="C47" s="204"/>
      <c r="D47" s="329" t="s">
        <v>1295</v>
      </c>
      <c r="E47" s="329"/>
      <c r="F47" s="329"/>
      <c r="G47" s="329"/>
      <c r="H47" s="329"/>
      <c r="I47" s="329"/>
      <c r="J47" s="329"/>
      <c r="K47" s="200"/>
    </row>
    <row r="48" spans="2:11" customFormat="1" ht="15" customHeight="1">
      <c r="B48" s="203"/>
      <c r="C48" s="204"/>
      <c r="D48" s="204"/>
      <c r="E48" s="329" t="s">
        <v>1296</v>
      </c>
      <c r="F48" s="329"/>
      <c r="G48" s="329"/>
      <c r="H48" s="329"/>
      <c r="I48" s="329"/>
      <c r="J48" s="329"/>
      <c r="K48" s="200"/>
    </row>
    <row r="49" spans="2:11" customFormat="1" ht="15" customHeight="1">
      <c r="B49" s="203"/>
      <c r="C49" s="204"/>
      <c r="D49" s="204"/>
      <c r="E49" s="329" t="s">
        <v>1297</v>
      </c>
      <c r="F49" s="329"/>
      <c r="G49" s="329"/>
      <c r="H49" s="329"/>
      <c r="I49" s="329"/>
      <c r="J49" s="329"/>
      <c r="K49" s="200"/>
    </row>
    <row r="50" spans="2:11" customFormat="1" ht="15" customHeight="1">
      <c r="B50" s="203"/>
      <c r="C50" s="204"/>
      <c r="D50" s="204"/>
      <c r="E50" s="329" t="s">
        <v>1298</v>
      </c>
      <c r="F50" s="329"/>
      <c r="G50" s="329"/>
      <c r="H50" s="329"/>
      <c r="I50" s="329"/>
      <c r="J50" s="329"/>
      <c r="K50" s="200"/>
    </row>
    <row r="51" spans="2:11" customFormat="1" ht="15" customHeight="1">
      <c r="B51" s="203"/>
      <c r="C51" s="204"/>
      <c r="D51" s="329" t="s">
        <v>1299</v>
      </c>
      <c r="E51" s="329"/>
      <c r="F51" s="329"/>
      <c r="G51" s="329"/>
      <c r="H51" s="329"/>
      <c r="I51" s="329"/>
      <c r="J51" s="329"/>
      <c r="K51" s="200"/>
    </row>
    <row r="52" spans="2:11" customFormat="1" ht="25.5" customHeight="1">
      <c r="B52" s="199"/>
      <c r="C52" s="330" t="s">
        <v>1300</v>
      </c>
      <c r="D52" s="330"/>
      <c r="E52" s="330"/>
      <c r="F52" s="330"/>
      <c r="G52" s="330"/>
      <c r="H52" s="330"/>
      <c r="I52" s="330"/>
      <c r="J52" s="330"/>
      <c r="K52" s="200"/>
    </row>
    <row r="53" spans="2:11" customFormat="1" ht="5.25" customHeight="1">
      <c r="B53" s="199"/>
      <c r="C53" s="201"/>
      <c r="D53" s="201"/>
      <c r="E53" s="201"/>
      <c r="F53" s="201"/>
      <c r="G53" s="201"/>
      <c r="H53" s="201"/>
      <c r="I53" s="201"/>
      <c r="J53" s="201"/>
      <c r="K53" s="200"/>
    </row>
    <row r="54" spans="2:11" customFormat="1" ht="15" customHeight="1">
      <c r="B54" s="199"/>
      <c r="C54" s="329" t="s">
        <v>1301</v>
      </c>
      <c r="D54" s="329"/>
      <c r="E54" s="329"/>
      <c r="F54" s="329"/>
      <c r="G54" s="329"/>
      <c r="H54" s="329"/>
      <c r="I54" s="329"/>
      <c r="J54" s="329"/>
      <c r="K54" s="200"/>
    </row>
    <row r="55" spans="2:11" customFormat="1" ht="15" customHeight="1">
      <c r="B55" s="199"/>
      <c r="C55" s="329" t="s">
        <v>1302</v>
      </c>
      <c r="D55" s="329"/>
      <c r="E55" s="329"/>
      <c r="F55" s="329"/>
      <c r="G55" s="329"/>
      <c r="H55" s="329"/>
      <c r="I55" s="329"/>
      <c r="J55" s="329"/>
      <c r="K55" s="200"/>
    </row>
    <row r="56" spans="2:11" customFormat="1" ht="12.75" customHeight="1">
      <c r="B56" s="199"/>
      <c r="C56" s="202"/>
      <c r="D56" s="202"/>
      <c r="E56" s="202"/>
      <c r="F56" s="202"/>
      <c r="G56" s="202"/>
      <c r="H56" s="202"/>
      <c r="I56" s="202"/>
      <c r="J56" s="202"/>
      <c r="K56" s="200"/>
    </row>
    <row r="57" spans="2:11" customFormat="1" ht="15" customHeight="1">
      <c r="B57" s="199"/>
      <c r="C57" s="329" t="s">
        <v>1303</v>
      </c>
      <c r="D57" s="329"/>
      <c r="E57" s="329"/>
      <c r="F57" s="329"/>
      <c r="G57" s="329"/>
      <c r="H57" s="329"/>
      <c r="I57" s="329"/>
      <c r="J57" s="329"/>
      <c r="K57" s="200"/>
    </row>
    <row r="58" spans="2:11" customFormat="1" ht="15" customHeight="1">
      <c r="B58" s="199"/>
      <c r="C58" s="204"/>
      <c r="D58" s="329" t="s">
        <v>1304</v>
      </c>
      <c r="E58" s="329"/>
      <c r="F58" s="329"/>
      <c r="G58" s="329"/>
      <c r="H58" s="329"/>
      <c r="I58" s="329"/>
      <c r="J58" s="329"/>
      <c r="K58" s="200"/>
    </row>
    <row r="59" spans="2:11" customFormat="1" ht="15" customHeight="1">
      <c r="B59" s="199"/>
      <c r="C59" s="204"/>
      <c r="D59" s="329" t="s">
        <v>1305</v>
      </c>
      <c r="E59" s="329"/>
      <c r="F59" s="329"/>
      <c r="G59" s="329"/>
      <c r="H59" s="329"/>
      <c r="I59" s="329"/>
      <c r="J59" s="329"/>
      <c r="K59" s="200"/>
    </row>
    <row r="60" spans="2:11" customFormat="1" ht="15" customHeight="1">
      <c r="B60" s="199"/>
      <c r="C60" s="204"/>
      <c r="D60" s="329" t="s">
        <v>1306</v>
      </c>
      <c r="E60" s="329"/>
      <c r="F60" s="329"/>
      <c r="G60" s="329"/>
      <c r="H60" s="329"/>
      <c r="I60" s="329"/>
      <c r="J60" s="329"/>
      <c r="K60" s="200"/>
    </row>
    <row r="61" spans="2:11" customFormat="1" ht="15" customHeight="1">
      <c r="B61" s="199"/>
      <c r="C61" s="204"/>
      <c r="D61" s="329" t="s">
        <v>1307</v>
      </c>
      <c r="E61" s="329"/>
      <c r="F61" s="329"/>
      <c r="G61" s="329"/>
      <c r="H61" s="329"/>
      <c r="I61" s="329"/>
      <c r="J61" s="329"/>
      <c r="K61" s="200"/>
    </row>
    <row r="62" spans="2:11" customFormat="1" ht="15" customHeight="1">
      <c r="B62" s="199"/>
      <c r="C62" s="204"/>
      <c r="D62" s="328" t="s">
        <v>1308</v>
      </c>
      <c r="E62" s="328"/>
      <c r="F62" s="328"/>
      <c r="G62" s="328"/>
      <c r="H62" s="328"/>
      <c r="I62" s="328"/>
      <c r="J62" s="328"/>
      <c r="K62" s="200"/>
    </row>
    <row r="63" spans="2:11" customFormat="1" ht="15" customHeight="1">
      <c r="B63" s="199"/>
      <c r="C63" s="204"/>
      <c r="D63" s="329" t="s">
        <v>1309</v>
      </c>
      <c r="E63" s="329"/>
      <c r="F63" s="329"/>
      <c r="G63" s="329"/>
      <c r="H63" s="329"/>
      <c r="I63" s="329"/>
      <c r="J63" s="329"/>
      <c r="K63" s="200"/>
    </row>
    <row r="64" spans="2:11" customFormat="1" ht="12.75" customHeight="1">
      <c r="B64" s="199"/>
      <c r="C64" s="204"/>
      <c r="D64" s="204"/>
      <c r="E64" s="207"/>
      <c r="F64" s="204"/>
      <c r="G64" s="204"/>
      <c r="H64" s="204"/>
      <c r="I64" s="204"/>
      <c r="J64" s="204"/>
      <c r="K64" s="200"/>
    </row>
    <row r="65" spans="2:11" customFormat="1" ht="15" customHeight="1">
      <c r="B65" s="199"/>
      <c r="C65" s="204"/>
      <c r="D65" s="329" t="s">
        <v>1310</v>
      </c>
      <c r="E65" s="329"/>
      <c r="F65" s="329"/>
      <c r="G65" s="329"/>
      <c r="H65" s="329"/>
      <c r="I65" s="329"/>
      <c r="J65" s="329"/>
      <c r="K65" s="200"/>
    </row>
    <row r="66" spans="2:11" customFormat="1" ht="15" customHeight="1">
      <c r="B66" s="199"/>
      <c r="C66" s="204"/>
      <c r="D66" s="328" t="s">
        <v>1311</v>
      </c>
      <c r="E66" s="328"/>
      <c r="F66" s="328"/>
      <c r="G66" s="328"/>
      <c r="H66" s="328"/>
      <c r="I66" s="328"/>
      <c r="J66" s="328"/>
      <c r="K66" s="200"/>
    </row>
    <row r="67" spans="2:11" customFormat="1" ht="15" customHeight="1">
      <c r="B67" s="199"/>
      <c r="C67" s="204"/>
      <c r="D67" s="329" t="s">
        <v>1312</v>
      </c>
      <c r="E67" s="329"/>
      <c r="F67" s="329"/>
      <c r="G67" s="329"/>
      <c r="H67" s="329"/>
      <c r="I67" s="329"/>
      <c r="J67" s="329"/>
      <c r="K67" s="200"/>
    </row>
    <row r="68" spans="2:11" customFormat="1" ht="15" customHeight="1">
      <c r="B68" s="199"/>
      <c r="C68" s="204"/>
      <c r="D68" s="329" t="s">
        <v>1313</v>
      </c>
      <c r="E68" s="329"/>
      <c r="F68" s="329"/>
      <c r="G68" s="329"/>
      <c r="H68" s="329"/>
      <c r="I68" s="329"/>
      <c r="J68" s="329"/>
      <c r="K68" s="200"/>
    </row>
    <row r="69" spans="2:11" customFormat="1" ht="15" customHeight="1">
      <c r="B69" s="199"/>
      <c r="C69" s="204"/>
      <c r="D69" s="329" t="s">
        <v>1314</v>
      </c>
      <c r="E69" s="329"/>
      <c r="F69" s="329"/>
      <c r="G69" s="329"/>
      <c r="H69" s="329"/>
      <c r="I69" s="329"/>
      <c r="J69" s="329"/>
      <c r="K69" s="200"/>
    </row>
    <row r="70" spans="2:11" customFormat="1" ht="15" customHeight="1">
      <c r="B70" s="199"/>
      <c r="C70" s="204"/>
      <c r="D70" s="329" t="s">
        <v>1315</v>
      </c>
      <c r="E70" s="329"/>
      <c r="F70" s="329"/>
      <c r="G70" s="329"/>
      <c r="H70" s="329"/>
      <c r="I70" s="329"/>
      <c r="J70" s="329"/>
      <c r="K70" s="200"/>
    </row>
    <row r="71" spans="2:11" customFormat="1" ht="12.75" customHeight="1">
      <c r="B71" s="208"/>
      <c r="C71" s="209"/>
      <c r="D71" s="209"/>
      <c r="E71" s="209"/>
      <c r="F71" s="209"/>
      <c r="G71" s="209"/>
      <c r="H71" s="209"/>
      <c r="I71" s="209"/>
      <c r="J71" s="209"/>
      <c r="K71" s="210"/>
    </row>
    <row r="72" spans="2:11" customFormat="1" ht="18.75" customHeight="1">
      <c r="B72" s="211"/>
      <c r="C72" s="211"/>
      <c r="D72" s="211"/>
      <c r="E72" s="211"/>
      <c r="F72" s="211"/>
      <c r="G72" s="211"/>
      <c r="H72" s="211"/>
      <c r="I72" s="211"/>
      <c r="J72" s="211"/>
      <c r="K72" s="212"/>
    </row>
    <row r="73" spans="2:11" customFormat="1" ht="18.75" customHeight="1">
      <c r="B73" s="212"/>
      <c r="C73" s="212"/>
      <c r="D73" s="212"/>
      <c r="E73" s="212"/>
      <c r="F73" s="212"/>
      <c r="G73" s="212"/>
      <c r="H73" s="212"/>
      <c r="I73" s="212"/>
      <c r="J73" s="212"/>
      <c r="K73" s="212"/>
    </row>
    <row r="74" spans="2:11" customFormat="1" ht="7.5" customHeight="1">
      <c r="B74" s="213"/>
      <c r="C74" s="214"/>
      <c r="D74" s="214"/>
      <c r="E74" s="214"/>
      <c r="F74" s="214"/>
      <c r="G74" s="214"/>
      <c r="H74" s="214"/>
      <c r="I74" s="214"/>
      <c r="J74" s="214"/>
      <c r="K74" s="215"/>
    </row>
    <row r="75" spans="2:11" customFormat="1" ht="45" customHeight="1">
      <c r="B75" s="216"/>
      <c r="C75" s="327" t="s">
        <v>1316</v>
      </c>
      <c r="D75" s="327"/>
      <c r="E75" s="327"/>
      <c r="F75" s="327"/>
      <c r="G75" s="327"/>
      <c r="H75" s="327"/>
      <c r="I75" s="327"/>
      <c r="J75" s="327"/>
      <c r="K75" s="217"/>
    </row>
    <row r="76" spans="2:11" customFormat="1" ht="17.25" customHeight="1">
      <c r="B76" s="216"/>
      <c r="C76" s="218" t="s">
        <v>1317</v>
      </c>
      <c r="D76" s="218"/>
      <c r="E76" s="218"/>
      <c r="F76" s="218" t="s">
        <v>1318</v>
      </c>
      <c r="G76" s="219"/>
      <c r="H76" s="218" t="s">
        <v>53</v>
      </c>
      <c r="I76" s="218" t="s">
        <v>56</v>
      </c>
      <c r="J76" s="218" t="s">
        <v>1319</v>
      </c>
      <c r="K76" s="217"/>
    </row>
    <row r="77" spans="2:11" customFormat="1" ht="17.25" customHeight="1">
      <c r="B77" s="216"/>
      <c r="C77" s="220" t="s">
        <v>1320</v>
      </c>
      <c r="D77" s="220"/>
      <c r="E77" s="220"/>
      <c r="F77" s="221" t="s">
        <v>1321</v>
      </c>
      <c r="G77" s="222"/>
      <c r="H77" s="220"/>
      <c r="I77" s="220"/>
      <c r="J77" s="220" t="s">
        <v>1322</v>
      </c>
      <c r="K77" s="217"/>
    </row>
    <row r="78" spans="2:11" customFormat="1" ht="5.25" customHeight="1">
      <c r="B78" s="216"/>
      <c r="C78" s="223"/>
      <c r="D78" s="223"/>
      <c r="E78" s="223"/>
      <c r="F78" s="223"/>
      <c r="G78" s="224"/>
      <c r="H78" s="223"/>
      <c r="I78" s="223"/>
      <c r="J78" s="223"/>
      <c r="K78" s="217"/>
    </row>
    <row r="79" spans="2:11" customFormat="1" ht="15" customHeight="1">
      <c r="B79" s="216"/>
      <c r="C79" s="205" t="s">
        <v>52</v>
      </c>
      <c r="D79" s="225"/>
      <c r="E79" s="225"/>
      <c r="F79" s="226" t="s">
        <v>1323</v>
      </c>
      <c r="G79" s="227"/>
      <c r="H79" s="205" t="s">
        <v>1324</v>
      </c>
      <c r="I79" s="205" t="s">
        <v>1325</v>
      </c>
      <c r="J79" s="205">
        <v>20</v>
      </c>
      <c r="K79" s="217"/>
    </row>
    <row r="80" spans="2:11" customFormat="1" ht="15" customHeight="1">
      <c r="B80" s="216"/>
      <c r="C80" s="205" t="s">
        <v>1326</v>
      </c>
      <c r="D80" s="205"/>
      <c r="E80" s="205"/>
      <c r="F80" s="226" t="s">
        <v>1323</v>
      </c>
      <c r="G80" s="227"/>
      <c r="H80" s="205" t="s">
        <v>1327</v>
      </c>
      <c r="I80" s="205" t="s">
        <v>1325</v>
      </c>
      <c r="J80" s="205">
        <v>120</v>
      </c>
      <c r="K80" s="217"/>
    </row>
    <row r="81" spans="2:11" customFormat="1" ht="15" customHeight="1">
      <c r="B81" s="228"/>
      <c r="C81" s="205" t="s">
        <v>1328</v>
      </c>
      <c r="D81" s="205"/>
      <c r="E81" s="205"/>
      <c r="F81" s="226" t="s">
        <v>1329</v>
      </c>
      <c r="G81" s="227"/>
      <c r="H81" s="205" t="s">
        <v>1330</v>
      </c>
      <c r="I81" s="205" t="s">
        <v>1325</v>
      </c>
      <c r="J81" s="205">
        <v>50</v>
      </c>
      <c r="K81" s="217"/>
    </row>
    <row r="82" spans="2:11" customFormat="1" ht="15" customHeight="1">
      <c r="B82" s="228"/>
      <c r="C82" s="205" t="s">
        <v>1331</v>
      </c>
      <c r="D82" s="205"/>
      <c r="E82" s="205"/>
      <c r="F82" s="226" t="s">
        <v>1323</v>
      </c>
      <c r="G82" s="227"/>
      <c r="H82" s="205" t="s">
        <v>1332</v>
      </c>
      <c r="I82" s="205" t="s">
        <v>1333</v>
      </c>
      <c r="J82" s="205"/>
      <c r="K82" s="217"/>
    </row>
    <row r="83" spans="2:11" customFormat="1" ht="15" customHeight="1">
      <c r="B83" s="228"/>
      <c r="C83" s="205" t="s">
        <v>1334</v>
      </c>
      <c r="D83" s="205"/>
      <c r="E83" s="205"/>
      <c r="F83" s="226" t="s">
        <v>1329</v>
      </c>
      <c r="G83" s="205"/>
      <c r="H83" s="205" t="s">
        <v>1335</v>
      </c>
      <c r="I83" s="205" t="s">
        <v>1325</v>
      </c>
      <c r="J83" s="205">
        <v>15</v>
      </c>
      <c r="K83" s="217"/>
    </row>
    <row r="84" spans="2:11" customFormat="1" ht="15" customHeight="1">
      <c r="B84" s="228"/>
      <c r="C84" s="205" t="s">
        <v>1336</v>
      </c>
      <c r="D84" s="205"/>
      <c r="E84" s="205"/>
      <c r="F84" s="226" t="s">
        <v>1329</v>
      </c>
      <c r="G84" s="205"/>
      <c r="H84" s="205" t="s">
        <v>1337</v>
      </c>
      <c r="I84" s="205" t="s">
        <v>1325</v>
      </c>
      <c r="J84" s="205">
        <v>15</v>
      </c>
      <c r="K84" s="217"/>
    </row>
    <row r="85" spans="2:11" customFormat="1" ht="15" customHeight="1">
      <c r="B85" s="228"/>
      <c r="C85" s="205" t="s">
        <v>1338</v>
      </c>
      <c r="D85" s="205"/>
      <c r="E85" s="205"/>
      <c r="F85" s="226" t="s">
        <v>1329</v>
      </c>
      <c r="G85" s="205"/>
      <c r="H85" s="205" t="s">
        <v>1339</v>
      </c>
      <c r="I85" s="205" t="s">
        <v>1325</v>
      </c>
      <c r="J85" s="205">
        <v>20</v>
      </c>
      <c r="K85" s="217"/>
    </row>
    <row r="86" spans="2:11" customFormat="1" ht="15" customHeight="1">
      <c r="B86" s="228"/>
      <c r="C86" s="205" t="s">
        <v>1340</v>
      </c>
      <c r="D86" s="205"/>
      <c r="E86" s="205"/>
      <c r="F86" s="226" t="s">
        <v>1329</v>
      </c>
      <c r="G86" s="205"/>
      <c r="H86" s="205" t="s">
        <v>1341</v>
      </c>
      <c r="I86" s="205" t="s">
        <v>1325</v>
      </c>
      <c r="J86" s="205">
        <v>20</v>
      </c>
      <c r="K86" s="217"/>
    </row>
    <row r="87" spans="2:11" customFormat="1" ht="15" customHeight="1">
      <c r="B87" s="228"/>
      <c r="C87" s="205" t="s">
        <v>1342</v>
      </c>
      <c r="D87" s="205"/>
      <c r="E87" s="205"/>
      <c r="F87" s="226" t="s">
        <v>1329</v>
      </c>
      <c r="G87" s="227"/>
      <c r="H87" s="205" t="s">
        <v>1343</v>
      </c>
      <c r="I87" s="205" t="s">
        <v>1325</v>
      </c>
      <c r="J87" s="205">
        <v>50</v>
      </c>
      <c r="K87" s="217"/>
    </row>
    <row r="88" spans="2:11" customFormat="1" ht="15" customHeight="1">
      <c r="B88" s="228"/>
      <c r="C88" s="205" t="s">
        <v>1344</v>
      </c>
      <c r="D88" s="205"/>
      <c r="E88" s="205"/>
      <c r="F88" s="226" t="s">
        <v>1329</v>
      </c>
      <c r="G88" s="227"/>
      <c r="H88" s="205" t="s">
        <v>1345</v>
      </c>
      <c r="I88" s="205" t="s">
        <v>1325</v>
      </c>
      <c r="J88" s="205">
        <v>20</v>
      </c>
      <c r="K88" s="217"/>
    </row>
    <row r="89" spans="2:11" customFormat="1" ht="15" customHeight="1">
      <c r="B89" s="228"/>
      <c r="C89" s="205" t="s">
        <v>1346</v>
      </c>
      <c r="D89" s="205"/>
      <c r="E89" s="205"/>
      <c r="F89" s="226" t="s">
        <v>1329</v>
      </c>
      <c r="G89" s="227"/>
      <c r="H89" s="205" t="s">
        <v>1347</v>
      </c>
      <c r="I89" s="205" t="s">
        <v>1325</v>
      </c>
      <c r="J89" s="205">
        <v>20</v>
      </c>
      <c r="K89" s="217"/>
    </row>
    <row r="90" spans="2:11" customFormat="1" ht="15" customHeight="1">
      <c r="B90" s="228"/>
      <c r="C90" s="205" t="s">
        <v>1348</v>
      </c>
      <c r="D90" s="205"/>
      <c r="E90" s="205"/>
      <c r="F90" s="226" t="s">
        <v>1329</v>
      </c>
      <c r="G90" s="227"/>
      <c r="H90" s="205" t="s">
        <v>1349</v>
      </c>
      <c r="I90" s="205" t="s">
        <v>1325</v>
      </c>
      <c r="J90" s="205">
        <v>50</v>
      </c>
      <c r="K90" s="217"/>
    </row>
    <row r="91" spans="2:11" customFormat="1" ht="15" customHeight="1">
      <c r="B91" s="228"/>
      <c r="C91" s="205" t="s">
        <v>1350</v>
      </c>
      <c r="D91" s="205"/>
      <c r="E91" s="205"/>
      <c r="F91" s="226" t="s">
        <v>1329</v>
      </c>
      <c r="G91" s="227"/>
      <c r="H91" s="205" t="s">
        <v>1350</v>
      </c>
      <c r="I91" s="205" t="s">
        <v>1325</v>
      </c>
      <c r="J91" s="205">
        <v>50</v>
      </c>
      <c r="K91" s="217"/>
    </row>
    <row r="92" spans="2:11" customFormat="1" ht="15" customHeight="1">
      <c r="B92" s="228"/>
      <c r="C92" s="205" t="s">
        <v>1351</v>
      </c>
      <c r="D92" s="205"/>
      <c r="E92" s="205"/>
      <c r="F92" s="226" t="s">
        <v>1329</v>
      </c>
      <c r="G92" s="227"/>
      <c r="H92" s="205" t="s">
        <v>1352</v>
      </c>
      <c r="I92" s="205" t="s">
        <v>1325</v>
      </c>
      <c r="J92" s="205">
        <v>255</v>
      </c>
      <c r="K92" s="217"/>
    </row>
    <row r="93" spans="2:11" customFormat="1" ht="15" customHeight="1">
      <c r="B93" s="228"/>
      <c r="C93" s="205" t="s">
        <v>1353</v>
      </c>
      <c r="D93" s="205"/>
      <c r="E93" s="205"/>
      <c r="F93" s="226" t="s">
        <v>1323</v>
      </c>
      <c r="G93" s="227"/>
      <c r="H93" s="205" t="s">
        <v>1354</v>
      </c>
      <c r="I93" s="205" t="s">
        <v>1355</v>
      </c>
      <c r="J93" s="205"/>
      <c r="K93" s="217"/>
    </row>
    <row r="94" spans="2:11" customFormat="1" ht="15" customHeight="1">
      <c r="B94" s="228"/>
      <c r="C94" s="205" t="s">
        <v>1356</v>
      </c>
      <c r="D94" s="205"/>
      <c r="E94" s="205"/>
      <c r="F94" s="226" t="s">
        <v>1323</v>
      </c>
      <c r="G94" s="227"/>
      <c r="H94" s="205" t="s">
        <v>1357</v>
      </c>
      <c r="I94" s="205" t="s">
        <v>1358</v>
      </c>
      <c r="J94" s="205"/>
      <c r="K94" s="217"/>
    </row>
    <row r="95" spans="2:11" customFormat="1" ht="15" customHeight="1">
      <c r="B95" s="228"/>
      <c r="C95" s="205" t="s">
        <v>1359</v>
      </c>
      <c r="D95" s="205"/>
      <c r="E95" s="205"/>
      <c r="F95" s="226" t="s">
        <v>1323</v>
      </c>
      <c r="G95" s="227"/>
      <c r="H95" s="205" t="s">
        <v>1359</v>
      </c>
      <c r="I95" s="205" t="s">
        <v>1358</v>
      </c>
      <c r="J95" s="205"/>
      <c r="K95" s="217"/>
    </row>
    <row r="96" spans="2:11" customFormat="1" ht="15" customHeight="1">
      <c r="B96" s="228"/>
      <c r="C96" s="205" t="s">
        <v>37</v>
      </c>
      <c r="D96" s="205"/>
      <c r="E96" s="205"/>
      <c r="F96" s="226" t="s">
        <v>1323</v>
      </c>
      <c r="G96" s="227"/>
      <c r="H96" s="205" t="s">
        <v>1360</v>
      </c>
      <c r="I96" s="205" t="s">
        <v>1358</v>
      </c>
      <c r="J96" s="205"/>
      <c r="K96" s="217"/>
    </row>
    <row r="97" spans="2:11" customFormat="1" ht="15" customHeight="1">
      <c r="B97" s="228"/>
      <c r="C97" s="205" t="s">
        <v>47</v>
      </c>
      <c r="D97" s="205"/>
      <c r="E97" s="205"/>
      <c r="F97" s="226" t="s">
        <v>1323</v>
      </c>
      <c r="G97" s="227"/>
      <c r="H97" s="205" t="s">
        <v>1361</v>
      </c>
      <c r="I97" s="205" t="s">
        <v>1358</v>
      </c>
      <c r="J97" s="205"/>
      <c r="K97" s="217"/>
    </row>
    <row r="98" spans="2:11" customFormat="1" ht="15" customHeight="1">
      <c r="B98" s="229"/>
      <c r="C98" s="230"/>
      <c r="D98" s="230"/>
      <c r="E98" s="230"/>
      <c r="F98" s="230"/>
      <c r="G98" s="230"/>
      <c r="H98" s="230"/>
      <c r="I98" s="230"/>
      <c r="J98" s="230"/>
      <c r="K98" s="231"/>
    </row>
    <row r="99" spans="2:11" customFormat="1" ht="18.75" customHeight="1">
      <c r="B99" s="232"/>
      <c r="C99" s="233"/>
      <c r="D99" s="233"/>
      <c r="E99" s="233"/>
      <c r="F99" s="233"/>
      <c r="G99" s="233"/>
      <c r="H99" s="233"/>
      <c r="I99" s="233"/>
      <c r="J99" s="233"/>
      <c r="K99" s="232"/>
    </row>
    <row r="100" spans="2:11" customFormat="1" ht="18.75" customHeight="1"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</row>
    <row r="101" spans="2:11" customFormat="1" ht="7.5" customHeight="1">
      <c r="B101" s="213"/>
      <c r="C101" s="214"/>
      <c r="D101" s="214"/>
      <c r="E101" s="214"/>
      <c r="F101" s="214"/>
      <c r="G101" s="214"/>
      <c r="H101" s="214"/>
      <c r="I101" s="214"/>
      <c r="J101" s="214"/>
      <c r="K101" s="215"/>
    </row>
    <row r="102" spans="2:11" customFormat="1" ht="45" customHeight="1">
      <c r="B102" s="216"/>
      <c r="C102" s="327" t="s">
        <v>1362</v>
      </c>
      <c r="D102" s="327"/>
      <c r="E102" s="327"/>
      <c r="F102" s="327"/>
      <c r="G102" s="327"/>
      <c r="H102" s="327"/>
      <c r="I102" s="327"/>
      <c r="J102" s="327"/>
      <c r="K102" s="217"/>
    </row>
    <row r="103" spans="2:11" customFormat="1" ht="17.25" customHeight="1">
      <c r="B103" s="216"/>
      <c r="C103" s="218" t="s">
        <v>1317</v>
      </c>
      <c r="D103" s="218"/>
      <c r="E103" s="218"/>
      <c r="F103" s="218" t="s">
        <v>1318</v>
      </c>
      <c r="G103" s="219"/>
      <c r="H103" s="218" t="s">
        <v>53</v>
      </c>
      <c r="I103" s="218" t="s">
        <v>56</v>
      </c>
      <c r="J103" s="218" t="s">
        <v>1319</v>
      </c>
      <c r="K103" s="217"/>
    </row>
    <row r="104" spans="2:11" customFormat="1" ht="17.25" customHeight="1">
      <c r="B104" s="216"/>
      <c r="C104" s="220" t="s">
        <v>1320</v>
      </c>
      <c r="D104" s="220"/>
      <c r="E104" s="220"/>
      <c r="F104" s="221" t="s">
        <v>1321</v>
      </c>
      <c r="G104" s="222"/>
      <c r="H104" s="220"/>
      <c r="I104" s="220"/>
      <c r="J104" s="220" t="s">
        <v>1322</v>
      </c>
      <c r="K104" s="217"/>
    </row>
    <row r="105" spans="2:11" customFormat="1" ht="5.25" customHeight="1">
      <c r="B105" s="216"/>
      <c r="C105" s="218"/>
      <c r="D105" s="218"/>
      <c r="E105" s="218"/>
      <c r="F105" s="218"/>
      <c r="G105" s="234"/>
      <c r="H105" s="218"/>
      <c r="I105" s="218"/>
      <c r="J105" s="218"/>
      <c r="K105" s="217"/>
    </row>
    <row r="106" spans="2:11" customFormat="1" ht="15" customHeight="1">
      <c r="B106" s="216"/>
      <c r="C106" s="205" t="s">
        <v>52</v>
      </c>
      <c r="D106" s="225"/>
      <c r="E106" s="225"/>
      <c r="F106" s="226" t="s">
        <v>1323</v>
      </c>
      <c r="G106" s="205"/>
      <c r="H106" s="205" t="s">
        <v>1363</v>
      </c>
      <c r="I106" s="205" t="s">
        <v>1325</v>
      </c>
      <c r="J106" s="205">
        <v>20</v>
      </c>
      <c r="K106" s="217"/>
    </row>
    <row r="107" spans="2:11" customFormat="1" ht="15" customHeight="1">
      <c r="B107" s="216"/>
      <c r="C107" s="205" t="s">
        <v>1326</v>
      </c>
      <c r="D107" s="205"/>
      <c r="E107" s="205"/>
      <c r="F107" s="226" t="s">
        <v>1323</v>
      </c>
      <c r="G107" s="205"/>
      <c r="H107" s="205" t="s">
        <v>1363</v>
      </c>
      <c r="I107" s="205" t="s">
        <v>1325</v>
      </c>
      <c r="J107" s="205">
        <v>120</v>
      </c>
      <c r="K107" s="217"/>
    </row>
    <row r="108" spans="2:11" customFormat="1" ht="15" customHeight="1">
      <c r="B108" s="228"/>
      <c r="C108" s="205" t="s">
        <v>1328</v>
      </c>
      <c r="D108" s="205"/>
      <c r="E108" s="205"/>
      <c r="F108" s="226" t="s">
        <v>1329</v>
      </c>
      <c r="G108" s="205"/>
      <c r="H108" s="205" t="s">
        <v>1363</v>
      </c>
      <c r="I108" s="205" t="s">
        <v>1325</v>
      </c>
      <c r="J108" s="205">
        <v>50</v>
      </c>
      <c r="K108" s="217"/>
    </row>
    <row r="109" spans="2:11" customFormat="1" ht="15" customHeight="1">
      <c r="B109" s="228"/>
      <c r="C109" s="205" t="s">
        <v>1331</v>
      </c>
      <c r="D109" s="205"/>
      <c r="E109" s="205"/>
      <c r="F109" s="226" t="s">
        <v>1323</v>
      </c>
      <c r="G109" s="205"/>
      <c r="H109" s="205" t="s">
        <v>1363</v>
      </c>
      <c r="I109" s="205" t="s">
        <v>1333</v>
      </c>
      <c r="J109" s="205"/>
      <c r="K109" s="217"/>
    </row>
    <row r="110" spans="2:11" customFormat="1" ht="15" customHeight="1">
      <c r="B110" s="228"/>
      <c r="C110" s="205" t="s">
        <v>1342</v>
      </c>
      <c r="D110" s="205"/>
      <c r="E110" s="205"/>
      <c r="F110" s="226" t="s">
        <v>1329</v>
      </c>
      <c r="G110" s="205"/>
      <c r="H110" s="205" t="s">
        <v>1363</v>
      </c>
      <c r="I110" s="205" t="s">
        <v>1325</v>
      </c>
      <c r="J110" s="205">
        <v>50</v>
      </c>
      <c r="K110" s="217"/>
    </row>
    <row r="111" spans="2:11" customFormat="1" ht="15" customHeight="1">
      <c r="B111" s="228"/>
      <c r="C111" s="205" t="s">
        <v>1350</v>
      </c>
      <c r="D111" s="205"/>
      <c r="E111" s="205"/>
      <c r="F111" s="226" t="s">
        <v>1329</v>
      </c>
      <c r="G111" s="205"/>
      <c r="H111" s="205" t="s">
        <v>1363</v>
      </c>
      <c r="I111" s="205" t="s">
        <v>1325</v>
      </c>
      <c r="J111" s="205">
        <v>50</v>
      </c>
      <c r="K111" s="217"/>
    </row>
    <row r="112" spans="2:11" customFormat="1" ht="15" customHeight="1">
      <c r="B112" s="228"/>
      <c r="C112" s="205" t="s">
        <v>1348</v>
      </c>
      <c r="D112" s="205"/>
      <c r="E112" s="205"/>
      <c r="F112" s="226" t="s">
        <v>1329</v>
      </c>
      <c r="G112" s="205"/>
      <c r="H112" s="205" t="s">
        <v>1363</v>
      </c>
      <c r="I112" s="205" t="s">
        <v>1325</v>
      </c>
      <c r="J112" s="205">
        <v>50</v>
      </c>
      <c r="K112" s="217"/>
    </row>
    <row r="113" spans="2:11" customFormat="1" ht="15" customHeight="1">
      <c r="B113" s="228"/>
      <c r="C113" s="205" t="s">
        <v>52</v>
      </c>
      <c r="D113" s="205"/>
      <c r="E113" s="205"/>
      <c r="F113" s="226" t="s">
        <v>1323</v>
      </c>
      <c r="G113" s="205"/>
      <c r="H113" s="205" t="s">
        <v>1364</v>
      </c>
      <c r="I113" s="205" t="s">
        <v>1325</v>
      </c>
      <c r="J113" s="205">
        <v>20</v>
      </c>
      <c r="K113" s="217"/>
    </row>
    <row r="114" spans="2:11" customFormat="1" ht="15" customHeight="1">
      <c r="B114" s="228"/>
      <c r="C114" s="205" t="s">
        <v>1365</v>
      </c>
      <c r="D114" s="205"/>
      <c r="E114" s="205"/>
      <c r="F114" s="226" t="s">
        <v>1323</v>
      </c>
      <c r="G114" s="205"/>
      <c r="H114" s="205" t="s">
        <v>1366</v>
      </c>
      <c r="I114" s="205" t="s">
        <v>1325</v>
      </c>
      <c r="J114" s="205">
        <v>120</v>
      </c>
      <c r="K114" s="217"/>
    </row>
    <row r="115" spans="2:11" customFormat="1" ht="15" customHeight="1">
      <c r="B115" s="228"/>
      <c r="C115" s="205" t="s">
        <v>37</v>
      </c>
      <c r="D115" s="205"/>
      <c r="E115" s="205"/>
      <c r="F115" s="226" t="s">
        <v>1323</v>
      </c>
      <c r="G115" s="205"/>
      <c r="H115" s="205" t="s">
        <v>1367</v>
      </c>
      <c r="I115" s="205" t="s">
        <v>1358</v>
      </c>
      <c r="J115" s="205"/>
      <c r="K115" s="217"/>
    </row>
    <row r="116" spans="2:11" customFormat="1" ht="15" customHeight="1">
      <c r="B116" s="228"/>
      <c r="C116" s="205" t="s">
        <v>47</v>
      </c>
      <c r="D116" s="205"/>
      <c r="E116" s="205"/>
      <c r="F116" s="226" t="s">
        <v>1323</v>
      </c>
      <c r="G116" s="205"/>
      <c r="H116" s="205" t="s">
        <v>1368</v>
      </c>
      <c r="I116" s="205" t="s">
        <v>1358</v>
      </c>
      <c r="J116" s="205"/>
      <c r="K116" s="217"/>
    </row>
    <row r="117" spans="2:11" customFormat="1" ht="15" customHeight="1">
      <c r="B117" s="228"/>
      <c r="C117" s="205" t="s">
        <v>56</v>
      </c>
      <c r="D117" s="205"/>
      <c r="E117" s="205"/>
      <c r="F117" s="226" t="s">
        <v>1323</v>
      </c>
      <c r="G117" s="205"/>
      <c r="H117" s="205" t="s">
        <v>1369</v>
      </c>
      <c r="I117" s="205" t="s">
        <v>1370</v>
      </c>
      <c r="J117" s="205"/>
      <c r="K117" s="217"/>
    </row>
    <row r="118" spans="2:11" customFormat="1" ht="15" customHeight="1">
      <c r="B118" s="229"/>
      <c r="C118" s="235"/>
      <c r="D118" s="235"/>
      <c r="E118" s="235"/>
      <c r="F118" s="235"/>
      <c r="G118" s="235"/>
      <c r="H118" s="235"/>
      <c r="I118" s="235"/>
      <c r="J118" s="235"/>
      <c r="K118" s="231"/>
    </row>
    <row r="119" spans="2:11" customFormat="1" ht="18.75" customHeight="1">
      <c r="B119" s="236"/>
      <c r="C119" s="237"/>
      <c r="D119" s="237"/>
      <c r="E119" s="237"/>
      <c r="F119" s="238"/>
      <c r="G119" s="237"/>
      <c r="H119" s="237"/>
      <c r="I119" s="237"/>
      <c r="J119" s="237"/>
      <c r="K119" s="236"/>
    </row>
    <row r="120" spans="2:11" customFormat="1" ht="18.75" customHeight="1"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</row>
    <row r="121" spans="2:11" customFormat="1" ht="7.5" customHeight="1">
      <c r="B121" s="239"/>
      <c r="C121" s="240"/>
      <c r="D121" s="240"/>
      <c r="E121" s="240"/>
      <c r="F121" s="240"/>
      <c r="G121" s="240"/>
      <c r="H121" s="240"/>
      <c r="I121" s="240"/>
      <c r="J121" s="240"/>
      <c r="K121" s="241"/>
    </row>
    <row r="122" spans="2:11" customFormat="1" ht="45" customHeight="1">
      <c r="B122" s="242"/>
      <c r="C122" s="325" t="s">
        <v>1371</v>
      </c>
      <c r="D122" s="325"/>
      <c r="E122" s="325"/>
      <c r="F122" s="325"/>
      <c r="G122" s="325"/>
      <c r="H122" s="325"/>
      <c r="I122" s="325"/>
      <c r="J122" s="325"/>
      <c r="K122" s="243"/>
    </row>
    <row r="123" spans="2:11" customFormat="1" ht="17.25" customHeight="1">
      <c r="B123" s="244"/>
      <c r="C123" s="218" t="s">
        <v>1317</v>
      </c>
      <c r="D123" s="218"/>
      <c r="E123" s="218"/>
      <c r="F123" s="218" t="s">
        <v>1318</v>
      </c>
      <c r="G123" s="219"/>
      <c r="H123" s="218" t="s">
        <v>53</v>
      </c>
      <c r="I123" s="218" t="s">
        <v>56</v>
      </c>
      <c r="J123" s="218" t="s">
        <v>1319</v>
      </c>
      <c r="K123" s="245"/>
    </row>
    <row r="124" spans="2:11" customFormat="1" ht="17.25" customHeight="1">
      <c r="B124" s="244"/>
      <c r="C124" s="220" t="s">
        <v>1320</v>
      </c>
      <c r="D124" s="220"/>
      <c r="E124" s="220"/>
      <c r="F124" s="221" t="s">
        <v>1321</v>
      </c>
      <c r="G124" s="222"/>
      <c r="H124" s="220"/>
      <c r="I124" s="220"/>
      <c r="J124" s="220" t="s">
        <v>1322</v>
      </c>
      <c r="K124" s="245"/>
    </row>
    <row r="125" spans="2:11" customFormat="1" ht="5.25" customHeight="1">
      <c r="B125" s="246"/>
      <c r="C125" s="223"/>
      <c r="D125" s="223"/>
      <c r="E125" s="223"/>
      <c r="F125" s="223"/>
      <c r="G125" s="247"/>
      <c r="H125" s="223"/>
      <c r="I125" s="223"/>
      <c r="J125" s="223"/>
      <c r="K125" s="248"/>
    </row>
    <row r="126" spans="2:11" customFormat="1" ht="15" customHeight="1">
      <c r="B126" s="246"/>
      <c r="C126" s="205" t="s">
        <v>1326</v>
      </c>
      <c r="D126" s="225"/>
      <c r="E126" s="225"/>
      <c r="F126" s="226" t="s">
        <v>1323</v>
      </c>
      <c r="G126" s="205"/>
      <c r="H126" s="205" t="s">
        <v>1363</v>
      </c>
      <c r="I126" s="205" t="s">
        <v>1325</v>
      </c>
      <c r="J126" s="205">
        <v>120</v>
      </c>
      <c r="K126" s="249"/>
    </row>
    <row r="127" spans="2:11" customFormat="1" ht="15" customHeight="1">
      <c r="B127" s="246"/>
      <c r="C127" s="205" t="s">
        <v>1372</v>
      </c>
      <c r="D127" s="205"/>
      <c r="E127" s="205"/>
      <c r="F127" s="226" t="s">
        <v>1323</v>
      </c>
      <c r="G127" s="205"/>
      <c r="H127" s="205" t="s">
        <v>1373</v>
      </c>
      <c r="I127" s="205" t="s">
        <v>1325</v>
      </c>
      <c r="J127" s="205" t="s">
        <v>1374</v>
      </c>
      <c r="K127" s="249"/>
    </row>
    <row r="128" spans="2:11" customFormat="1" ht="15" customHeight="1">
      <c r="B128" s="246"/>
      <c r="C128" s="205" t="s">
        <v>84</v>
      </c>
      <c r="D128" s="205"/>
      <c r="E128" s="205"/>
      <c r="F128" s="226" t="s">
        <v>1323</v>
      </c>
      <c r="G128" s="205"/>
      <c r="H128" s="205" t="s">
        <v>1375</v>
      </c>
      <c r="I128" s="205" t="s">
        <v>1325</v>
      </c>
      <c r="J128" s="205" t="s">
        <v>1374</v>
      </c>
      <c r="K128" s="249"/>
    </row>
    <row r="129" spans="2:11" customFormat="1" ht="15" customHeight="1">
      <c r="B129" s="246"/>
      <c r="C129" s="205" t="s">
        <v>1334</v>
      </c>
      <c r="D129" s="205"/>
      <c r="E129" s="205"/>
      <c r="F129" s="226" t="s">
        <v>1329</v>
      </c>
      <c r="G129" s="205"/>
      <c r="H129" s="205" t="s">
        <v>1335</v>
      </c>
      <c r="I129" s="205" t="s">
        <v>1325</v>
      </c>
      <c r="J129" s="205">
        <v>15</v>
      </c>
      <c r="K129" s="249"/>
    </row>
    <row r="130" spans="2:11" customFormat="1" ht="15" customHeight="1">
      <c r="B130" s="246"/>
      <c r="C130" s="205" t="s">
        <v>1336</v>
      </c>
      <c r="D130" s="205"/>
      <c r="E130" s="205"/>
      <c r="F130" s="226" t="s">
        <v>1329</v>
      </c>
      <c r="G130" s="205"/>
      <c r="H130" s="205" t="s">
        <v>1337</v>
      </c>
      <c r="I130" s="205" t="s">
        <v>1325</v>
      </c>
      <c r="J130" s="205">
        <v>15</v>
      </c>
      <c r="K130" s="249"/>
    </row>
    <row r="131" spans="2:11" customFormat="1" ht="15" customHeight="1">
      <c r="B131" s="246"/>
      <c r="C131" s="205" t="s">
        <v>1338</v>
      </c>
      <c r="D131" s="205"/>
      <c r="E131" s="205"/>
      <c r="F131" s="226" t="s">
        <v>1329</v>
      </c>
      <c r="G131" s="205"/>
      <c r="H131" s="205" t="s">
        <v>1339</v>
      </c>
      <c r="I131" s="205" t="s">
        <v>1325</v>
      </c>
      <c r="J131" s="205">
        <v>20</v>
      </c>
      <c r="K131" s="249"/>
    </row>
    <row r="132" spans="2:11" customFormat="1" ht="15" customHeight="1">
      <c r="B132" s="246"/>
      <c r="C132" s="205" t="s">
        <v>1340</v>
      </c>
      <c r="D132" s="205"/>
      <c r="E132" s="205"/>
      <c r="F132" s="226" t="s">
        <v>1329</v>
      </c>
      <c r="G132" s="205"/>
      <c r="H132" s="205" t="s">
        <v>1341</v>
      </c>
      <c r="I132" s="205" t="s">
        <v>1325</v>
      </c>
      <c r="J132" s="205">
        <v>20</v>
      </c>
      <c r="K132" s="249"/>
    </row>
    <row r="133" spans="2:11" customFormat="1" ht="15" customHeight="1">
      <c r="B133" s="246"/>
      <c r="C133" s="205" t="s">
        <v>1328</v>
      </c>
      <c r="D133" s="205"/>
      <c r="E133" s="205"/>
      <c r="F133" s="226" t="s">
        <v>1329</v>
      </c>
      <c r="G133" s="205"/>
      <c r="H133" s="205" t="s">
        <v>1363</v>
      </c>
      <c r="I133" s="205" t="s">
        <v>1325</v>
      </c>
      <c r="J133" s="205">
        <v>50</v>
      </c>
      <c r="K133" s="249"/>
    </row>
    <row r="134" spans="2:11" customFormat="1" ht="15" customHeight="1">
      <c r="B134" s="246"/>
      <c r="C134" s="205" t="s">
        <v>1342</v>
      </c>
      <c r="D134" s="205"/>
      <c r="E134" s="205"/>
      <c r="F134" s="226" t="s">
        <v>1329</v>
      </c>
      <c r="G134" s="205"/>
      <c r="H134" s="205" t="s">
        <v>1363</v>
      </c>
      <c r="I134" s="205" t="s">
        <v>1325</v>
      </c>
      <c r="J134" s="205">
        <v>50</v>
      </c>
      <c r="K134" s="249"/>
    </row>
    <row r="135" spans="2:11" customFormat="1" ht="15" customHeight="1">
      <c r="B135" s="246"/>
      <c r="C135" s="205" t="s">
        <v>1348</v>
      </c>
      <c r="D135" s="205"/>
      <c r="E135" s="205"/>
      <c r="F135" s="226" t="s">
        <v>1329</v>
      </c>
      <c r="G135" s="205"/>
      <c r="H135" s="205" t="s">
        <v>1363</v>
      </c>
      <c r="I135" s="205" t="s">
        <v>1325</v>
      </c>
      <c r="J135" s="205">
        <v>50</v>
      </c>
      <c r="K135" s="249"/>
    </row>
    <row r="136" spans="2:11" customFormat="1" ht="15" customHeight="1">
      <c r="B136" s="246"/>
      <c r="C136" s="205" t="s">
        <v>1350</v>
      </c>
      <c r="D136" s="205"/>
      <c r="E136" s="205"/>
      <c r="F136" s="226" t="s">
        <v>1329</v>
      </c>
      <c r="G136" s="205"/>
      <c r="H136" s="205" t="s">
        <v>1363</v>
      </c>
      <c r="I136" s="205" t="s">
        <v>1325</v>
      </c>
      <c r="J136" s="205">
        <v>50</v>
      </c>
      <c r="K136" s="249"/>
    </row>
    <row r="137" spans="2:11" customFormat="1" ht="15" customHeight="1">
      <c r="B137" s="246"/>
      <c r="C137" s="205" t="s">
        <v>1351</v>
      </c>
      <c r="D137" s="205"/>
      <c r="E137" s="205"/>
      <c r="F137" s="226" t="s">
        <v>1329</v>
      </c>
      <c r="G137" s="205"/>
      <c r="H137" s="205" t="s">
        <v>1376</v>
      </c>
      <c r="I137" s="205" t="s">
        <v>1325</v>
      </c>
      <c r="J137" s="205">
        <v>255</v>
      </c>
      <c r="K137" s="249"/>
    </row>
    <row r="138" spans="2:11" customFormat="1" ht="15" customHeight="1">
      <c r="B138" s="246"/>
      <c r="C138" s="205" t="s">
        <v>1353</v>
      </c>
      <c r="D138" s="205"/>
      <c r="E138" s="205"/>
      <c r="F138" s="226" t="s">
        <v>1323</v>
      </c>
      <c r="G138" s="205"/>
      <c r="H138" s="205" t="s">
        <v>1377</v>
      </c>
      <c r="I138" s="205" t="s">
        <v>1355</v>
      </c>
      <c r="J138" s="205"/>
      <c r="K138" s="249"/>
    </row>
    <row r="139" spans="2:11" customFormat="1" ht="15" customHeight="1">
      <c r="B139" s="246"/>
      <c r="C139" s="205" t="s">
        <v>1356</v>
      </c>
      <c r="D139" s="205"/>
      <c r="E139" s="205"/>
      <c r="F139" s="226" t="s">
        <v>1323</v>
      </c>
      <c r="G139" s="205"/>
      <c r="H139" s="205" t="s">
        <v>1378</v>
      </c>
      <c r="I139" s="205" t="s">
        <v>1358</v>
      </c>
      <c r="J139" s="205"/>
      <c r="K139" s="249"/>
    </row>
    <row r="140" spans="2:11" customFormat="1" ht="15" customHeight="1">
      <c r="B140" s="246"/>
      <c r="C140" s="205" t="s">
        <v>1359</v>
      </c>
      <c r="D140" s="205"/>
      <c r="E140" s="205"/>
      <c r="F140" s="226" t="s">
        <v>1323</v>
      </c>
      <c r="G140" s="205"/>
      <c r="H140" s="205" t="s">
        <v>1359</v>
      </c>
      <c r="I140" s="205" t="s">
        <v>1358</v>
      </c>
      <c r="J140" s="205"/>
      <c r="K140" s="249"/>
    </row>
    <row r="141" spans="2:11" customFormat="1" ht="15" customHeight="1">
      <c r="B141" s="246"/>
      <c r="C141" s="205" t="s">
        <v>37</v>
      </c>
      <c r="D141" s="205"/>
      <c r="E141" s="205"/>
      <c r="F141" s="226" t="s">
        <v>1323</v>
      </c>
      <c r="G141" s="205"/>
      <c r="H141" s="205" t="s">
        <v>1379</v>
      </c>
      <c r="I141" s="205" t="s">
        <v>1358</v>
      </c>
      <c r="J141" s="205"/>
      <c r="K141" s="249"/>
    </row>
    <row r="142" spans="2:11" customFormat="1" ht="15" customHeight="1">
      <c r="B142" s="246"/>
      <c r="C142" s="205" t="s">
        <v>1380</v>
      </c>
      <c r="D142" s="205"/>
      <c r="E142" s="205"/>
      <c r="F142" s="226" t="s">
        <v>1323</v>
      </c>
      <c r="G142" s="205"/>
      <c r="H142" s="205" t="s">
        <v>1381</v>
      </c>
      <c r="I142" s="205" t="s">
        <v>1358</v>
      </c>
      <c r="J142" s="205"/>
      <c r="K142" s="249"/>
    </row>
    <row r="143" spans="2:11" customFormat="1" ht="15" customHeight="1">
      <c r="B143" s="250"/>
      <c r="C143" s="251"/>
      <c r="D143" s="251"/>
      <c r="E143" s="251"/>
      <c r="F143" s="251"/>
      <c r="G143" s="251"/>
      <c r="H143" s="251"/>
      <c r="I143" s="251"/>
      <c r="J143" s="251"/>
      <c r="K143" s="252"/>
    </row>
    <row r="144" spans="2:11" customFormat="1" ht="18.75" customHeight="1">
      <c r="B144" s="237"/>
      <c r="C144" s="237"/>
      <c r="D144" s="237"/>
      <c r="E144" s="237"/>
      <c r="F144" s="238"/>
      <c r="G144" s="237"/>
      <c r="H144" s="237"/>
      <c r="I144" s="237"/>
      <c r="J144" s="237"/>
      <c r="K144" s="237"/>
    </row>
    <row r="145" spans="2:11" customFormat="1" ht="18.75" customHeight="1"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</row>
    <row r="146" spans="2:11" customFormat="1" ht="7.5" customHeight="1">
      <c r="B146" s="213"/>
      <c r="C146" s="214"/>
      <c r="D146" s="214"/>
      <c r="E146" s="214"/>
      <c r="F146" s="214"/>
      <c r="G146" s="214"/>
      <c r="H146" s="214"/>
      <c r="I146" s="214"/>
      <c r="J146" s="214"/>
      <c r="K146" s="215"/>
    </row>
    <row r="147" spans="2:11" customFormat="1" ht="45" customHeight="1">
      <c r="B147" s="216"/>
      <c r="C147" s="327" t="s">
        <v>1382</v>
      </c>
      <c r="D147" s="327"/>
      <c r="E147" s="327"/>
      <c r="F147" s="327"/>
      <c r="G147" s="327"/>
      <c r="H147" s="327"/>
      <c r="I147" s="327"/>
      <c r="J147" s="327"/>
      <c r="K147" s="217"/>
    </row>
    <row r="148" spans="2:11" customFormat="1" ht="17.25" customHeight="1">
      <c r="B148" s="216"/>
      <c r="C148" s="218" t="s">
        <v>1317</v>
      </c>
      <c r="D148" s="218"/>
      <c r="E148" s="218"/>
      <c r="F148" s="218" t="s">
        <v>1318</v>
      </c>
      <c r="G148" s="219"/>
      <c r="H148" s="218" t="s">
        <v>53</v>
      </c>
      <c r="I148" s="218" t="s">
        <v>56</v>
      </c>
      <c r="J148" s="218" t="s">
        <v>1319</v>
      </c>
      <c r="K148" s="217"/>
    </row>
    <row r="149" spans="2:11" customFormat="1" ht="17.25" customHeight="1">
      <c r="B149" s="216"/>
      <c r="C149" s="220" t="s">
        <v>1320</v>
      </c>
      <c r="D149" s="220"/>
      <c r="E149" s="220"/>
      <c r="F149" s="221" t="s">
        <v>1321</v>
      </c>
      <c r="G149" s="222"/>
      <c r="H149" s="220"/>
      <c r="I149" s="220"/>
      <c r="J149" s="220" t="s">
        <v>1322</v>
      </c>
      <c r="K149" s="217"/>
    </row>
    <row r="150" spans="2:11" customFormat="1" ht="5.25" customHeight="1">
      <c r="B150" s="228"/>
      <c r="C150" s="223"/>
      <c r="D150" s="223"/>
      <c r="E150" s="223"/>
      <c r="F150" s="223"/>
      <c r="G150" s="224"/>
      <c r="H150" s="223"/>
      <c r="I150" s="223"/>
      <c r="J150" s="223"/>
      <c r="K150" s="249"/>
    </row>
    <row r="151" spans="2:11" customFormat="1" ht="15" customHeight="1">
      <c r="B151" s="228"/>
      <c r="C151" s="253" t="s">
        <v>1326</v>
      </c>
      <c r="D151" s="205"/>
      <c r="E151" s="205"/>
      <c r="F151" s="254" t="s">
        <v>1323</v>
      </c>
      <c r="G151" s="205"/>
      <c r="H151" s="253" t="s">
        <v>1363</v>
      </c>
      <c r="I151" s="253" t="s">
        <v>1325</v>
      </c>
      <c r="J151" s="253">
        <v>120</v>
      </c>
      <c r="K151" s="249"/>
    </row>
    <row r="152" spans="2:11" customFormat="1" ht="15" customHeight="1">
      <c r="B152" s="228"/>
      <c r="C152" s="253" t="s">
        <v>1372</v>
      </c>
      <c r="D152" s="205"/>
      <c r="E152" s="205"/>
      <c r="F152" s="254" t="s">
        <v>1323</v>
      </c>
      <c r="G152" s="205"/>
      <c r="H152" s="253" t="s">
        <v>1383</v>
      </c>
      <c r="I152" s="253" t="s">
        <v>1325</v>
      </c>
      <c r="J152" s="253" t="s">
        <v>1374</v>
      </c>
      <c r="K152" s="249"/>
    </row>
    <row r="153" spans="2:11" customFormat="1" ht="15" customHeight="1">
      <c r="B153" s="228"/>
      <c r="C153" s="253" t="s">
        <v>84</v>
      </c>
      <c r="D153" s="205"/>
      <c r="E153" s="205"/>
      <c r="F153" s="254" t="s">
        <v>1323</v>
      </c>
      <c r="G153" s="205"/>
      <c r="H153" s="253" t="s">
        <v>1384</v>
      </c>
      <c r="I153" s="253" t="s">
        <v>1325</v>
      </c>
      <c r="J153" s="253" t="s">
        <v>1374</v>
      </c>
      <c r="K153" s="249"/>
    </row>
    <row r="154" spans="2:11" customFormat="1" ht="15" customHeight="1">
      <c r="B154" s="228"/>
      <c r="C154" s="253" t="s">
        <v>1328</v>
      </c>
      <c r="D154" s="205"/>
      <c r="E154" s="205"/>
      <c r="F154" s="254" t="s">
        <v>1329</v>
      </c>
      <c r="G154" s="205"/>
      <c r="H154" s="253" t="s">
        <v>1363</v>
      </c>
      <c r="I154" s="253" t="s">
        <v>1325</v>
      </c>
      <c r="J154" s="253">
        <v>50</v>
      </c>
      <c r="K154" s="249"/>
    </row>
    <row r="155" spans="2:11" customFormat="1" ht="15" customHeight="1">
      <c r="B155" s="228"/>
      <c r="C155" s="253" t="s">
        <v>1331</v>
      </c>
      <c r="D155" s="205"/>
      <c r="E155" s="205"/>
      <c r="F155" s="254" t="s">
        <v>1323</v>
      </c>
      <c r="G155" s="205"/>
      <c r="H155" s="253" t="s">
        <v>1363</v>
      </c>
      <c r="I155" s="253" t="s">
        <v>1333</v>
      </c>
      <c r="J155" s="253"/>
      <c r="K155" s="249"/>
    </row>
    <row r="156" spans="2:11" customFormat="1" ht="15" customHeight="1">
      <c r="B156" s="228"/>
      <c r="C156" s="253" t="s">
        <v>1342</v>
      </c>
      <c r="D156" s="205"/>
      <c r="E156" s="205"/>
      <c r="F156" s="254" t="s">
        <v>1329</v>
      </c>
      <c r="G156" s="205"/>
      <c r="H156" s="253" t="s">
        <v>1363</v>
      </c>
      <c r="I156" s="253" t="s">
        <v>1325</v>
      </c>
      <c r="J156" s="253">
        <v>50</v>
      </c>
      <c r="K156" s="249"/>
    </row>
    <row r="157" spans="2:11" customFormat="1" ht="15" customHeight="1">
      <c r="B157" s="228"/>
      <c r="C157" s="253" t="s">
        <v>1350</v>
      </c>
      <c r="D157" s="205"/>
      <c r="E157" s="205"/>
      <c r="F157" s="254" t="s">
        <v>1329</v>
      </c>
      <c r="G157" s="205"/>
      <c r="H157" s="253" t="s">
        <v>1363</v>
      </c>
      <c r="I157" s="253" t="s">
        <v>1325</v>
      </c>
      <c r="J157" s="253">
        <v>50</v>
      </c>
      <c r="K157" s="249"/>
    </row>
    <row r="158" spans="2:11" customFormat="1" ht="15" customHeight="1">
      <c r="B158" s="228"/>
      <c r="C158" s="253" t="s">
        <v>1348</v>
      </c>
      <c r="D158" s="205"/>
      <c r="E158" s="205"/>
      <c r="F158" s="254" t="s">
        <v>1329</v>
      </c>
      <c r="G158" s="205"/>
      <c r="H158" s="253" t="s">
        <v>1363</v>
      </c>
      <c r="I158" s="253" t="s">
        <v>1325</v>
      </c>
      <c r="J158" s="253">
        <v>50</v>
      </c>
      <c r="K158" s="249"/>
    </row>
    <row r="159" spans="2:11" customFormat="1" ht="15" customHeight="1">
      <c r="B159" s="228"/>
      <c r="C159" s="253" t="s">
        <v>101</v>
      </c>
      <c r="D159" s="205"/>
      <c r="E159" s="205"/>
      <c r="F159" s="254" t="s">
        <v>1323</v>
      </c>
      <c r="G159" s="205"/>
      <c r="H159" s="253" t="s">
        <v>1385</v>
      </c>
      <c r="I159" s="253" t="s">
        <v>1325</v>
      </c>
      <c r="J159" s="253" t="s">
        <v>1386</v>
      </c>
      <c r="K159" s="249"/>
    </row>
    <row r="160" spans="2:11" customFormat="1" ht="15" customHeight="1">
      <c r="B160" s="228"/>
      <c r="C160" s="253" t="s">
        <v>1387</v>
      </c>
      <c r="D160" s="205"/>
      <c r="E160" s="205"/>
      <c r="F160" s="254" t="s">
        <v>1323</v>
      </c>
      <c r="G160" s="205"/>
      <c r="H160" s="253" t="s">
        <v>1388</v>
      </c>
      <c r="I160" s="253" t="s">
        <v>1358</v>
      </c>
      <c r="J160" s="253"/>
      <c r="K160" s="249"/>
    </row>
    <row r="161" spans="2:11" customFormat="1" ht="15" customHeight="1">
      <c r="B161" s="255"/>
      <c r="C161" s="235"/>
      <c r="D161" s="235"/>
      <c r="E161" s="235"/>
      <c r="F161" s="235"/>
      <c r="G161" s="235"/>
      <c r="H161" s="235"/>
      <c r="I161" s="235"/>
      <c r="J161" s="235"/>
      <c r="K161" s="256"/>
    </row>
    <row r="162" spans="2:11" customFormat="1" ht="18.75" customHeight="1">
      <c r="B162" s="237"/>
      <c r="C162" s="247"/>
      <c r="D162" s="247"/>
      <c r="E162" s="247"/>
      <c r="F162" s="257"/>
      <c r="G162" s="247"/>
      <c r="H162" s="247"/>
      <c r="I162" s="247"/>
      <c r="J162" s="247"/>
      <c r="K162" s="237"/>
    </row>
    <row r="163" spans="2:11" customFormat="1" ht="18.75" customHeight="1"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</row>
    <row r="164" spans="2:11" customFormat="1" ht="7.5" customHeight="1">
      <c r="B164" s="194"/>
      <c r="C164" s="195"/>
      <c r="D164" s="195"/>
      <c r="E164" s="195"/>
      <c r="F164" s="195"/>
      <c r="G164" s="195"/>
      <c r="H164" s="195"/>
      <c r="I164" s="195"/>
      <c r="J164" s="195"/>
      <c r="K164" s="196"/>
    </row>
    <row r="165" spans="2:11" customFormat="1" ht="45" customHeight="1">
      <c r="B165" s="197"/>
      <c r="C165" s="325" t="s">
        <v>1389</v>
      </c>
      <c r="D165" s="325"/>
      <c r="E165" s="325"/>
      <c r="F165" s="325"/>
      <c r="G165" s="325"/>
      <c r="H165" s="325"/>
      <c r="I165" s="325"/>
      <c r="J165" s="325"/>
      <c r="K165" s="198"/>
    </row>
    <row r="166" spans="2:11" customFormat="1" ht="17.25" customHeight="1">
      <c r="B166" s="197"/>
      <c r="C166" s="218" t="s">
        <v>1317</v>
      </c>
      <c r="D166" s="218"/>
      <c r="E166" s="218"/>
      <c r="F166" s="218" t="s">
        <v>1318</v>
      </c>
      <c r="G166" s="258"/>
      <c r="H166" s="259" t="s">
        <v>53</v>
      </c>
      <c r="I166" s="259" t="s">
        <v>56</v>
      </c>
      <c r="J166" s="218" t="s">
        <v>1319</v>
      </c>
      <c r="K166" s="198"/>
    </row>
    <row r="167" spans="2:11" customFormat="1" ht="17.25" customHeight="1">
      <c r="B167" s="199"/>
      <c r="C167" s="220" t="s">
        <v>1320</v>
      </c>
      <c r="D167" s="220"/>
      <c r="E167" s="220"/>
      <c r="F167" s="221" t="s">
        <v>1321</v>
      </c>
      <c r="G167" s="260"/>
      <c r="H167" s="261"/>
      <c r="I167" s="261"/>
      <c r="J167" s="220" t="s">
        <v>1322</v>
      </c>
      <c r="K167" s="200"/>
    </row>
    <row r="168" spans="2:11" customFormat="1" ht="5.25" customHeight="1">
      <c r="B168" s="228"/>
      <c r="C168" s="223"/>
      <c r="D168" s="223"/>
      <c r="E168" s="223"/>
      <c r="F168" s="223"/>
      <c r="G168" s="224"/>
      <c r="H168" s="223"/>
      <c r="I168" s="223"/>
      <c r="J168" s="223"/>
      <c r="K168" s="249"/>
    </row>
    <row r="169" spans="2:11" customFormat="1" ht="15" customHeight="1">
      <c r="B169" s="228"/>
      <c r="C169" s="205" t="s">
        <v>1326</v>
      </c>
      <c r="D169" s="205"/>
      <c r="E169" s="205"/>
      <c r="F169" s="226" t="s">
        <v>1323</v>
      </c>
      <c r="G169" s="205"/>
      <c r="H169" s="205" t="s">
        <v>1363</v>
      </c>
      <c r="I169" s="205" t="s">
        <v>1325</v>
      </c>
      <c r="J169" s="205">
        <v>120</v>
      </c>
      <c r="K169" s="249"/>
    </row>
    <row r="170" spans="2:11" customFormat="1" ht="15" customHeight="1">
      <c r="B170" s="228"/>
      <c r="C170" s="205" t="s">
        <v>1372</v>
      </c>
      <c r="D170" s="205"/>
      <c r="E170" s="205"/>
      <c r="F170" s="226" t="s">
        <v>1323</v>
      </c>
      <c r="G170" s="205"/>
      <c r="H170" s="205" t="s">
        <v>1373</v>
      </c>
      <c r="I170" s="205" t="s">
        <v>1325</v>
      </c>
      <c r="J170" s="205" t="s">
        <v>1374</v>
      </c>
      <c r="K170" s="249"/>
    </row>
    <row r="171" spans="2:11" customFormat="1" ht="15" customHeight="1">
      <c r="B171" s="228"/>
      <c r="C171" s="205" t="s">
        <v>84</v>
      </c>
      <c r="D171" s="205"/>
      <c r="E171" s="205"/>
      <c r="F171" s="226" t="s">
        <v>1323</v>
      </c>
      <c r="G171" s="205"/>
      <c r="H171" s="205" t="s">
        <v>1390</v>
      </c>
      <c r="I171" s="205" t="s">
        <v>1325</v>
      </c>
      <c r="J171" s="205" t="s">
        <v>1374</v>
      </c>
      <c r="K171" s="249"/>
    </row>
    <row r="172" spans="2:11" customFormat="1" ht="15" customHeight="1">
      <c r="B172" s="228"/>
      <c r="C172" s="205" t="s">
        <v>1328</v>
      </c>
      <c r="D172" s="205"/>
      <c r="E172" s="205"/>
      <c r="F172" s="226" t="s">
        <v>1329</v>
      </c>
      <c r="G172" s="205"/>
      <c r="H172" s="205" t="s">
        <v>1390</v>
      </c>
      <c r="I172" s="205" t="s">
        <v>1325</v>
      </c>
      <c r="J172" s="205">
        <v>50</v>
      </c>
      <c r="K172" s="249"/>
    </row>
    <row r="173" spans="2:11" customFormat="1" ht="15" customHeight="1">
      <c r="B173" s="228"/>
      <c r="C173" s="205" t="s">
        <v>1331</v>
      </c>
      <c r="D173" s="205"/>
      <c r="E173" s="205"/>
      <c r="F173" s="226" t="s">
        <v>1323</v>
      </c>
      <c r="G173" s="205"/>
      <c r="H173" s="205" t="s">
        <v>1390</v>
      </c>
      <c r="I173" s="205" t="s">
        <v>1333</v>
      </c>
      <c r="J173" s="205"/>
      <c r="K173" s="249"/>
    </row>
    <row r="174" spans="2:11" customFormat="1" ht="15" customHeight="1">
      <c r="B174" s="228"/>
      <c r="C174" s="205" t="s">
        <v>1342</v>
      </c>
      <c r="D174" s="205"/>
      <c r="E174" s="205"/>
      <c r="F174" s="226" t="s">
        <v>1329</v>
      </c>
      <c r="G174" s="205"/>
      <c r="H174" s="205" t="s">
        <v>1390</v>
      </c>
      <c r="I174" s="205" t="s">
        <v>1325</v>
      </c>
      <c r="J174" s="205">
        <v>50</v>
      </c>
      <c r="K174" s="249"/>
    </row>
    <row r="175" spans="2:11" customFormat="1" ht="15" customHeight="1">
      <c r="B175" s="228"/>
      <c r="C175" s="205" t="s">
        <v>1350</v>
      </c>
      <c r="D175" s="205"/>
      <c r="E175" s="205"/>
      <c r="F175" s="226" t="s">
        <v>1329</v>
      </c>
      <c r="G175" s="205"/>
      <c r="H175" s="205" t="s">
        <v>1390</v>
      </c>
      <c r="I175" s="205" t="s">
        <v>1325</v>
      </c>
      <c r="J175" s="205">
        <v>50</v>
      </c>
      <c r="K175" s="249"/>
    </row>
    <row r="176" spans="2:11" customFormat="1" ht="15" customHeight="1">
      <c r="B176" s="228"/>
      <c r="C176" s="205" t="s">
        <v>1348</v>
      </c>
      <c r="D176" s="205"/>
      <c r="E176" s="205"/>
      <c r="F176" s="226" t="s">
        <v>1329</v>
      </c>
      <c r="G176" s="205"/>
      <c r="H176" s="205" t="s">
        <v>1390</v>
      </c>
      <c r="I176" s="205" t="s">
        <v>1325</v>
      </c>
      <c r="J176" s="205">
        <v>50</v>
      </c>
      <c r="K176" s="249"/>
    </row>
    <row r="177" spans="2:11" customFormat="1" ht="15" customHeight="1">
      <c r="B177" s="228"/>
      <c r="C177" s="205" t="s">
        <v>113</v>
      </c>
      <c r="D177" s="205"/>
      <c r="E177" s="205"/>
      <c r="F177" s="226" t="s">
        <v>1323</v>
      </c>
      <c r="G177" s="205"/>
      <c r="H177" s="205" t="s">
        <v>1391</v>
      </c>
      <c r="I177" s="205" t="s">
        <v>1392</v>
      </c>
      <c r="J177" s="205"/>
      <c r="K177" s="249"/>
    </row>
    <row r="178" spans="2:11" customFormat="1" ht="15" customHeight="1">
      <c r="B178" s="228"/>
      <c r="C178" s="205" t="s">
        <v>56</v>
      </c>
      <c r="D178" s="205"/>
      <c r="E178" s="205"/>
      <c r="F178" s="226" t="s">
        <v>1323</v>
      </c>
      <c r="G178" s="205"/>
      <c r="H178" s="205" t="s">
        <v>1393</v>
      </c>
      <c r="I178" s="205" t="s">
        <v>1394</v>
      </c>
      <c r="J178" s="205">
        <v>1</v>
      </c>
      <c r="K178" s="249"/>
    </row>
    <row r="179" spans="2:11" customFormat="1" ht="15" customHeight="1">
      <c r="B179" s="228"/>
      <c r="C179" s="205" t="s">
        <v>52</v>
      </c>
      <c r="D179" s="205"/>
      <c r="E179" s="205"/>
      <c r="F179" s="226" t="s">
        <v>1323</v>
      </c>
      <c r="G179" s="205"/>
      <c r="H179" s="205" t="s">
        <v>1395</v>
      </c>
      <c r="I179" s="205" t="s">
        <v>1325</v>
      </c>
      <c r="J179" s="205">
        <v>20</v>
      </c>
      <c r="K179" s="249"/>
    </row>
    <row r="180" spans="2:11" customFormat="1" ht="15" customHeight="1">
      <c r="B180" s="228"/>
      <c r="C180" s="205" t="s">
        <v>53</v>
      </c>
      <c r="D180" s="205"/>
      <c r="E180" s="205"/>
      <c r="F180" s="226" t="s">
        <v>1323</v>
      </c>
      <c r="G180" s="205"/>
      <c r="H180" s="205" t="s">
        <v>1396</v>
      </c>
      <c r="I180" s="205" t="s">
        <v>1325</v>
      </c>
      <c r="J180" s="205">
        <v>255</v>
      </c>
      <c r="K180" s="249"/>
    </row>
    <row r="181" spans="2:11" customFormat="1" ht="15" customHeight="1">
      <c r="B181" s="228"/>
      <c r="C181" s="205" t="s">
        <v>114</v>
      </c>
      <c r="D181" s="205"/>
      <c r="E181" s="205"/>
      <c r="F181" s="226" t="s">
        <v>1323</v>
      </c>
      <c r="G181" s="205"/>
      <c r="H181" s="205" t="s">
        <v>1287</v>
      </c>
      <c r="I181" s="205" t="s">
        <v>1325</v>
      </c>
      <c r="J181" s="205">
        <v>10</v>
      </c>
      <c r="K181" s="249"/>
    </row>
    <row r="182" spans="2:11" customFormat="1" ht="15" customHeight="1">
      <c r="B182" s="228"/>
      <c r="C182" s="205" t="s">
        <v>115</v>
      </c>
      <c r="D182" s="205"/>
      <c r="E182" s="205"/>
      <c r="F182" s="226" t="s">
        <v>1323</v>
      </c>
      <c r="G182" s="205"/>
      <c r="H182" s="205" t="s">
        <v>1397</v>
      </c>
      <c r="I182" s="205" t="s">
        <v>1358</v>
      </c>
      <c r="J182" s="205"/>
      <c r="K182" s="249"/>
    </row>
    <row r="183" spans="2:11" customFormat="1" ht="15" customHeight="1">
      <c r="B183" s="228"/>
      <c r="C183" s="205" t="s">
        <v>1398</v>
      </c>
      <c r="D183" s="205"/>
      <c r="E183" s="205"/>
      <c r="F183" s="226" t="s">
        <v>1323</v>
      </c>
      <c r="G183" s="205"/>
      <c r="H183" s="205" t="s">
        <v>1399</v>
      </c>
      <c r="I183" s="205" t="s">
        <v>1358</v>
      </c>
      <c r="J183" s="205"/>
      <c r="K183" s="249"/>
    </row>
    <row r="184" spans="2:11" customFormat="1" ht="15" customHeight="1">
      <c r="B184" s="228"/>
      <c r="C184" s="205" t="s">
        <v>1387</v>
      </c>
      <c r="D184" s="205"/>
      <c r="E184" s="205"/>
      <c r="F184" s="226" t="s">
        <v>1323</v>
      </c>
      <c r="G184" s="205"/>
      <c r="H184" s="205" t="s">
        <v>1400</v>
      </c>
      <c r="I184" s="205" t="s">
        <v>1358</v>
      </c>
      <c r="J184" s="205"/>
      <c r="K184" s="249"/>
    </row>
    <row r="185" spans="2:11" customFormat="1" ht="15" customHeight="1">
      <c r="B185" s="228"/>
      <c r="C185" s="205" t="s">
        <v>117</v>
      </c>
      <c r="D185" s="205"/>
      <c r="E185" s="205"/>
      <c r="F185" s="226" t="s">
        <v>1329</v>
      </c>
      <c r="G185" s="205"/>
      <c r="H185" s="205" t="s">
        <v>1401</v>
      </c>
      <c r="I185" s="205" t="s">
        <v>1325</v>
      </c>
      <c r="J185" s="205">
        <v>50</v>
      </c>
      <c r="K185" s="249"/>
    </row>
    <row r="186" spans="2:11" customFormat="1" ht="15" customHeight="1">
      <c r="B186" s="228"/>
      <c r="C186" s="205" t="s">
        <v>1402</v>
      </c>
      <c r="D186" s="205"/>
      <c r="E186" s="205"/>
      <c r="F186" s="226" t="s">
        <v>1329</v>
      </c>
      <c r="G186" s="205"/>
      <c r="H186" s="205" t="s">
        <v>1403</v>
      </c>
      <c r="I186" s="205" t="s">
        <v>1404</v>
      </c>
      <c r="J186" s="205"/>
      <c r="K186" s="249"/>
    </row>
    <row r="187" spans="2:11" customFormat="1" ht="15" customHeight="1">
      <c r="B187" s="228"/>
      <c r="C187" s="205" t="s">
        <v>1405</v>
      </c>
      <c r="D187" s="205"/>
      <c r="E187" s="205"/>
      <c r="F187" s="226" t="s">
        <v>1329</v>
      </c>
      <c r="G187" s="205"/>
      <c r="H187" s="205" t="s">
        <v>1406</v>
      </c>
      <c r="I187" s="205" t="s">
        <v>1404</v>
      </c>
      <c r="J187" s="205"/>
      <c r="K187" s="249"/>
    </row>
    <row r="188" spans="2:11" customFormat="1" ht="15" customHeight="1">
      <c r="B188" s="228"/>
      <c r="C188" s="205" t="s">
        <v>1407</v>
      </c>
      <c r="D188" s="205"/>
      <c r="E188" s="205"/>
      <c r="F188" s="226" t="s">
        <v>1329</v>
      </c>
      <c r="G188" s="205"/>
      <c r="H188" s="205" t="s">
        <v>1408</v>
      </c>
      <c r="I188" s="205" t="s">
        <v>1404</v>
      </c>
      <c r="J188" s="205"/>
      <c r="K188" s="249"/>
    </row>
    <row r="189" spans="2:11" customFormat="1" ht="15" customHeight="1">
      <c r="B189" s="228"/>
      <c r="C189" s="262" t="s">
        <v>1409</v>
      </c>
      <c r="D189" s="205"/>
      <c r="E189" s="205"/>
      <c r="F189" s="226" t="s">
        <v>1329</v>
      </c>
      <c r="G189" s="205"/>
      <c r="H189" s="205" t="s">
        <v>1410</v>
      </c>
      <c r="I189" s="205" t="s">
        <v>1411</v>
      </c>
      <c r="J189" s="263" t="s">
        <v>1412</v>
      </c>
      <c r="K189" s="249"/>
    </row>
    <row r="190" spans="2:11" customFormat="1" ht="15" customHeight="1">
      <c r="B190" s="264"/>
      <c r="C190" s="265" t="s">
        <v>1413</v>
      </c>
      <c r="D190" s="266"/>
      <c r="E190" s="266"/>
      <c r="F190" s="267" t="s">
        <v>1329</v>
      </c>
      <c r="G190" s="266"/>
      <c r="H190" s="266" t="s">
        <v>1414</v>
      </c>
      <c r="I190" s="266" t="s">
        <v>1411</v>
      </c>
      <c r="J190" s="268" t="s">
        <v>1412</v>
      </c>
      <c r="K190" s="269"/>
    </row>
    <row r="191" spans="2:11" customFormat="1" ht="15" customHeight="1">
      <c r="B191" s="228"/>
      <c r="C191" s="262" t="s">
        <v>41</v>
      </c>
      <c r="D191" s="205"/>
      <c r="E191" s="205"/>
      <c r="F191" s="226" t="s">
        <v>1323</v>
      </c>
      <c r="G191" s="205"/>
      <c r="H191" s="202" t="s">
        <v>1415</v>
      </c>
      <c r="I191" s="205" t="s">
        <v>1416</v>
      </c>
      <c r="J191" s="205"/>
      <c r="K191" s="249"/>
    </row>
    <row r="192" spans="2:11" customFormat="1" ht="15" customHeight="1">
      <c r="B192" s="228"/>
      <c r="C192" s="262" t="s">
        <v>1417</v>
      </c>
      <c r="D192" s="205"/>
      <c r="E192" s="205"/>
      <c r="F192" s="226" t="s">
        <v>1323</v>
      </c>
      <c r="G192" s="205"/>
      <c r="H192" s="205" t="s">
        <v>1418</v>
      </c>
      <c r="I192" s="205" t="s">
        <v>1358</v>
      </c>
      <c r="J192" s="205"/>
      <c r="K192" s="249"/>
    </row>
    <row r="193" spans="2:11" customFormat="1" ht="15" customHeight="1">
      <c r="B193" s="228"/>
      <c r="C193" s="262" t="s">
        <v>1419</v>
      </c>
      <c r="D193" s="205"/>
      <c r="E193" s="205"/>
      <c r="F193" s="226" t="s">
        <v>1323</v>
      </c>
      <c r="G193" s="205"/>
      <c r="H193" s="205" t="s">
        <v>1420</v>
      </c>
      <c r="I193" s="205" t="s">
        <v>1358</v>
      </c>
      <c r="J193" s="205"/>
      <c r="K193" s="249"/>
    </row>
    <row r="194" spans="2:11" customFormat="1" ht="15" customHeight="1">
      <c r="B194" s="228"/>
      <c r="C194" s="262" t="s">
        <v>1421</v>
      </c>
      <c r="D194" s="205"/>
      <c r="E194" s="205"/>
      <c r="F194" s="226" t="s">
        <v>1329</v>
      </c>
      <c r="G194" s="205"/>
      <c r="H194" s="205" t="s">
        <v>1422</v>
      </c>
      <c r="I194" s="205" t="s">
        <v>1358</v>
      </c>
      <c r="J194" s="205"/>
      <c r="K194" s="249"/>
    </row>
    <row r="195" spans="2:11" customFormat="1" ht="15" customHeight="1">
      <c r="B195" s="255"/>
      <c r="C195" s="270"/>
      <c r="D195" s="235"/>
      <c r="E195" s="235"/>
      <c r="F195" s="235"/>
      <c r="G195" s="235"/>
      <c r="H195" s="235"/>
      <c r="I195" s="235"/>
      <c r="J195" s="235"/>
      <c r="K195" s="256"/>
    </row>
    <row r="196" spans="2:11" customFormat="1" ht="18.75" customHeight="1">
      <c r="B196" s="237"/>
      <c r="C196" s="247"/>
      <c r="D196" s="247"/>
      <c r="E196" s="247"/>
      <c r="F196" s="257"/>
      <c r="G196" s="247"/>
      <c r="H196" s="247"/>
      <c r="I196" s="247"/>
      <c r="J196" s="247"/>
      <c r="K196" s="237"/>
    </row>
    <row r="197" spans="2:11" customFormat="1" ht="18.75" customHeight="1">
      <c r="B197" s="237"/>
      <c r="C197" s="247"/>
      <c r="D197" s="247"/>
      <c r="E197" s="247"/>
      <c r="F197" s="257"/>
      <c r="G197" s="247"/>
      <c r="H197" s="247"/>
      <c r="I197" s="247"/>
      <c r="J197" s="247"/>
      <c r="K197" s="237"/>
    </row>
    <row r="198" spans="2:11" customFormat="1" ht="18.75" customHeight="1"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</row>
    <row r="199" spans="2:11" customFormat="1" ht="13.5">
      <c r="B199" s="194"/>
      <c r="C199" s="195"/>
      <c r="D199" s="195"/>
      <c r="E199" s="195"/>
      <c r="F199" s="195"/>
      <c r="G199" s="195"/>
      <c r="H199" s="195"/>
      <c r="I199" s="195"/>
      <c r="J199" s="195"/>
      <c r="K199" s="196"/>
    </row>
    <row r="200" spans="2:11" customFormat="1" ht="21">
      <c r="B200" s="197"/>
      <c r="C200" s="325" t="s">
        <v>1423</v>
      </c>
      <c r="D200" s="325"/>
      <c r="E200" s="325"/>
      <c r="F200" s="325"/>
      <c r="G200" s="325"/>
      <c r="H200" s="325"/>
      <c r="I200" s="325"/>
      <c r="J200" s="325"/>
      <c r="K200" s="198"/>
    </row>
    <row r="201" spans="2:11" customFormat="1" ht="25.5" customHeight="1">
      <c r="B201" s="197"/>
      <c r="C201" s="271" t="s">
        <v>1424</v>
      </c>
      <c r="D201" s="271"/>
      <c r="E201" s="271"/>
      <c r="F201" s="271" t="s">
        <v>1425</v>
      </c>
      <c r="G201" s="272"/>
      <c r="H201" s="326" t="s">
        <v>1426</v>
      </c>
      <c r="I201" s="326"/>
      <c r="J201" s="326"/>
      <c r="K201" s="198"/>
    </row>
    <row r="202" spans="2:11" customFormat="1" ht="5.25" customHeight="1">
      <c r="B202" s="228"/>
      <c r="C202" s="223"/>
      <c r="D202" s="223"/>
      <c r="E202" s="223"/>
      <c r="F202" s="223"/>
      <c r="G202" s="247"/>
      <c r="H202" s="223"/>
      <c r="I202" s="223"/>
      <c r="J202" s="223"/>
      <c r="K202" s="249"/>
    </row>
    <row r="203" spans="2:11" customFormat="1" ht="15" customHeight="1">
      <c r="B203" s="228"/>
      <c r="C203" s="205" t="s">
        <v>1416</v>
      </c>
      <c r="D203" s="205"/>
      <c r="E203" s="205"/>
      <c r="F203" s="226" t="s">
        <v>42</v>
      </c>
      <c r="G203" s="205"/>
      <c r="H203" s="324" t="s">
        <v>1427</v>
      </c>
      <c r="I203" s="324"/>
      <c r="J203" s="324"/>
      <c r="K203" s="249"/>
    </row>
    <row r="204" spans="2:11" customFormat="1" ht="15" customHeight="1">
      <c r="B204" s="228"/>
      <c r="C204" s="205"/>
      <c r="D204" s="205"/>
      <c r="E204" s="205"/>
      <c r="F204" s="226" t="s">
        <v>43</v>
      </c>
      <c r="G204" s="205"/>
      <c r="H204" s="324" t="s">
        <v>1428</v>
      </c>
      <c r="I204" s="324"/>
      <c r="J204" s="324"/>
      <c r="K204" s="249"/>
    </row>
    <row r="205" spans="2:11" customFormat="1" ht="15" customHeight="1">
      <c r="B205" s="228"/>
      <c r="C205" s="205"/>
      <c r="D205" s="205"/>
      <c r="E205" s="205"/>
      <c r="F205" s="226" t="s">
        <v>46</v>
      </c>
      <c r="G205" s="205"/>
      <c r="H205" s="324" t="s">
        <v>1429</v>
      </c>
      <c r="I205" s="324"/>
      <c r="J205" s="324"/>
      <c r="K205" s="249"/>
    </row>
    <row r="206" spans="2:11" customFormat="1" ht="15" customHeight="1">
      <c r="B206" s="228"/>
      <c r="C206" s="205"/>
      <c r="D206" s="205"/>
      <c r="E206" s="205"/>
      <c r="F206" s="226" t="s">
        <v>44</v>
      </c>
      <c r="G206" s="205"/>
      <c r="H206" s="324" t="s">
        <v>1430</v>
      </c>
      <c r="I206" s="324"/>
      <c r="J206" s="324"/>
      <c r="K206" s="249"/>
    </row>
    <row r="207" spans="2:11" customFormat="1" ht="15" customHeight="1">
      <c r="B207" s="228"/>
      <c r="C207" s="205"/>
      <c r="D207" s="205"/>
      <c r="E207" s="205"/>
      <c r="F207" s="226" t="s">
        <v>45</v>
      </c>
      <c r="G207" s="205"/>
      <c r="H207" s="324" t="s">
        <v>1431</v>
      </c>
      <c r="I207" s="324"/>
      <c r="J207" s="324"/>
      <c r="K207" s="249"/>
    </row>
    <row r="208" spans="2:11" customFormat="1" ht="15" customHeight="1">
      <c r="B208" s="228"/>
      <c r="C208" s="205"/>
      <c r="D208" s="205"/>
      <c r="E208" s="205"/>
      <c r="F208" s="226"/>
      <c r="G208" s="205"/>
      <c r="H208" s="205"/>
      <c r="I208" s="205"/>
      <c r="J208" s="205"/>
      <c r="K208" s="249"/>
    </row>
    <row r="209" spans="2:11" customFormat="1" ht="15" customHeight="1">
      <c r="B209" s="228"/>
      <c r="C209" s="205" t="s">
        <v>1370</v>
      </c>
      <c r="D209" s="205"/>
      <c r="E209" s="205"/>
      <c r="F209" s="226" t="s">
        <v>77</v>
      </c>
      <c r="G209" s="205"/>
      <c r="H209" s="324" t="s">
        <v>1432</v>
      </c>
      <c r="I209" s="324"/>
      <c r="J209" s="324"/>
      <c r="K209" s="249"/>
    </row>
    <row r="210" spans="2:11" customFormat="1" ht="15" customHeight="1">
      <c r="B210" s="228"/>
      <c r="C210" s="205"/>
      <c r="D210" s="205"/>
      <c r="E210" s="205"/>
      <c r="F210" s="226" t="s">
        <v>1266</v>
      </c>
      <c r="G210" s="205"/>
      <c r="H210" s="324" t="s">
        <v>1267</v>
      </c>
      <c r="I210" s="324"/>
      <c r="J210" s="324"/>
      <c r="K210" s="249"/>
    </row>
    <row r="211" spans="2:11" customFormat="1" ht="15" customHeight="1">
      <c r="B211" s="228"/>
      <c r="C211" s="205"/>
      <c r="D211" s="205"/>
      <c r="E211" s="205"/>
      <c r="F211" s="226" t="s">
        <v>1264</v>
      </c>
      <c r="G211" s="205"/>
      <c r="H211" s="324" t="s">
        <v>1433</v>
      </c>
      <c r="I211" s="324"/>
      <c r="J211" s="324"/>
      <c r="K211" s="249"/>
    </row>
    <row r="212" spans="2:11" customFormat="1" ht="15" customHeight="1">
      <c r="B212" s="273"/>
      <c r="C212" s="205"/>
      <c r="D212" s="205"/>
      <c r="E212" s="205"/>
      <c r="F212" s="226" t="s">
        <v>1268</v>
      </c>
      <c r="G212" s="262"/>
      <c r="H212" s="323" t="s">
        <v>1269</v>
      </c>
      <c r="I212" s="323"/>
      <c r="J212" s="323"/>
      <c r="K212" s="274"/>
    </row>
    <row r="213" spans="2:11" customFormat="1" ht="15" customHeight="1">
      <c r="B213" s="273"/>
      <c r="C213" s="205"/>
      <c r="D213" s="205"/>
      <c r="E213" s="205"/>
      <c r="F213" s="226" t="s">
        <v>1270</v>
      </c>
      <c r="G213" s="262"/>
      <c r="H213" s="323" t="s">
        <v>1434</v>
      </c>
      <c r="I213" s="323"/>
      <c r="J213" s="323"/>
      <c r="K213" s="274"/>
    </row>
    <row r="214" spans="2:11" customFormat="1" ht="15" customHeight="1">
      <c r="B214" s="273"/>
      <c r="C214" s="205"/>
      <c r="D214" s="205"/>
      <c r="E214" s="205"/>
      <c r="F214" s="226"/>
      <c r="G214" s="262"/>
      <c r="H214" s="253"/>
      <c r="I214" s="253"/>
      <c r="J214" s="253"/>
      <c r="K214" s="274"/>
    </row>
    <row r="215" spans="2:11" customFormat="1" ht="15" customHeight="1">
      <c r="B215" s="273"/>
      <c r="C215" s="205" t="s">
        <v>1394</v>
      </c>
      <c r="D215" s="205"/>
      <c r="E215" s="205"/>
      <c r="F215" s="226">
        <v>1</v>
      </c>
      <c r="G215" s="262"/>
      <c r="H215" s="323" t="s">
        <v>1435</v>
      </c>
      <c r="I215" s="323"/>
      <c r="J215" s="323"/>
      <c r="K215" s="274"/>
    </row>
    <row r="216" spans="2:11" customFormat="1" ht="15" customHeight="1">
      <c r="B216" s="273"/>
      <c r="C216" s="205"/>
      <c r="D216" s="205"/>
      <c r="E216" s="205"/>
      <c r="F216" s="226">
        <v>2</v>
      </c>
      <c r="G216" s="262"/>
      <c r="H216" s="323" t="s">
        <v>1436</v>
      </c>
      <c r="I216" s="323"/>
      <c r="J216" s="323"/>
      <c r="K216" s="274"/>
    </row>
    <row r="217" spans="2:11" customFormat="1" ht="15" customHeight="1">
      <c r="B217" s="273"/>
      <c r="C217" s="205"/>
      <c r="D217" s="205"/>
      <c r="E217" s="205"/>
      <c r="F217" s="226">
        <v>3</v>
      </c>
      <c r="G217" s="262"/>
      <c r="H217" s="323" t="s">
        <v>1437</v>
      </c>
      <c r="I217" s="323"/>
      <c r="J217" s="323"/>
      <c r="K217" s="274"/>
    </row>
    <row r="218" spans="2:11" customFormat="1" ht="15" customHeight="1">
      <c r="B218" s="273"/>
      <c r="C218" s="205"/>
      <c r="D218" s="205"/>
      <c r="E218" s="205"/>
      <c r="F218" s="226">
        <v>4</v>
      </c>
      <c r="G218" s="262"/>
      <c r="H218" s="323" t="s">
        <v>1438</v>
      </c>
      <c r="I218" s="323"/>
      <c r="J218" s="323"/>
      <c r="K218" s="274"/>
    </row>
    <row r="219" spans="2:11" customFormat="1" ht="12.75" customHeight="1">
      <c r="B219" s="275"/>
      <c r="C219" s="276"/>
      <c r="D219" s="276"/>
      <c r="E219" s="276"/>
      <c r="F219" s="276"/>
      <c r="G219" s="276"/>
      <c r="H219" s="276"/>
      <c r="I219" s="276"/>
      <c r="J219" s="276"/>
      <c r="K219" s="277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SO.01.1 - Komunikace</vt:lpstr>
      <vt:lpstr>SO.01.2 - Odvodnění, VO, ...</vt:lpstr>
      <vt:lpstr>SO.01.3 - Náklady vlivem ...</vt:lpstr>
      <vt:lpstr>VRN - Vedlejší rozpočtové...</vt:lpstr>
      <vt:lpstr>Pokyny pro vyplnění</vt:lpstr>
      <vt:lpstr>'Rekapitulace stavby'!Názvy_tisku</vt:lpstr>
      <vt:lpstr>'SO.01.1 - Komunikace'!Názvy_tisku</vt:lpstr>
      <vt:lpstr>'SO.01.2 - Odvodnění, VO, ...'!Názvy_tisku</vt:lpstr>
      <vt:lpstr>'SO.01.3 - Náklady vlivem ...'!Názvy_tisku</vt:lpstr>
      <vt:lpstr>'VRN - Vedlejší rozpočtové...'!Názvy_tisku</vt:lpstr>
      <vt:lpstr>'Pokyny pro vyplnění'!Oblast_tisku</vt:lpstr>
      <vt:lpstr>'Rekapitulace stavby'!Oblast_tisku</vt:lpstr>
      <vt:lpstr>'SO.01.1 - Komunikace'!Oblast_tisku</vt:lpstr>
      <vt:lpstr>'SO.01.2 - Odvodnění, VO, ...'!Oblast_tisku</vt:lpstr>
      <vt:lpstr>'SO.01.3 - Náklady vlivem 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LAPTOP-F311AD80\Jiří Lábus</dc:creator>
  <cp:lastModifiedBy>PC</cp:lastModifiedBy>
  <dcterms:created xsi:type="dcterms:W3CDTF">2025-01-24T08:01:48Z</dcterms:created>
  <dcterms:modified xsi:type="dcterms:W3CDTF">2025-03-20T10:22:15Z</dcterms:modified>
</cp:coreProperties>
</file>